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<sst xmlns="http://schemas.openxmlformats.org/spreadsheetml/2006/main" count="1051" uniqueCount="869">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</sst>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64">
      <selection activeCell="C91" sqref="C9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41547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60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60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574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95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3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672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-16154</v>
      </c>
      <c r="H27" s="148">
        <f>SUM(H28:H30)</f>
        <v>-10452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-16154</v>
      </c>
      <c r="H29" s="310">
        <v>-10452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2868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-13286</v>
      </c>
      <c r="H33" s="148">
        <f>H27+H31+H32</f>
        <v>-16154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13255</v>
      </c>
      <c r="H36" s="148">
        <f>H25+H17+H33</f>
        <v>10387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21697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4400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4445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26097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4445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5455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26097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2423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5882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26494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561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894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24889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101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3116</v>
      </c>
      <c r="D67" s="145">
        <v>7764</v>
      </c>
      <c r="E67" s="231" t="s">
        <v>208</v>
      </c>
      <c r="F67" s="236" t="s">
        <v>209</v>
      </c>
      <c r="G67" s="146">
        <v>49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9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4992</v>
      </c>
      <c r="D69" s="145">
        <v>1360</v>
      </c>
      <c r="E69" s="245" t="s">
        <v>77</v>
      </c>
      <c r="F69" s="236" t="s">
        <v>216</v>
      </c>
      <c r="G69" s="146">
        <v>2338</v>
      </c>
      <c r="H69" s="146">
        <v>940</v>
      </c>
    </row>
    <row r="70" spans="1:8" ht="15">
      <c r="A70" s="229" t="s">
        <v>217</v>
      </c>
      <c r="B70" s="235" t="s">
        <v>218</v>
      </c>
      <c r="C70" s="145">
        <v>27205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38147</v>
      </c>
      <c r="H71" s="155">
        <f>H59+H60+H61+H69+H70</f>
        <v>46616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0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6038</v>
      </c>
      <c r="D74" s="145">
        <v>5082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41360</v>
      </c>
      <c r="D75" s="149">
        <f>SUM(D67:D74)</f>
        <v>43311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38147</v>
      </c>
      <c r="H79" s="156">
        <f>H71+H74+H75+H76</f>
        <v>46616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30642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30642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42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72044</v>
      </c>
      <c r="D93" s="149">
        <f>D64+D75+D84+D91+D92</f>
        <v>60940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77499</v>
      </c>
      <c r="D94" s="158">
        <f>D93+D55</f>
        <v>68563</v>
      </c>
      <c r="E94" s="442" t="s">
        <v>269</v>
      </c>
      <c r="F94" s="283" t="s">
        <v>270</v>
      </c>
      <c r="G94" s="159">
        <f>G36+G39+G55+G79</f>
        <v>77499</v>
      </c>
      <c r="H94" s="159">
        <f>H36+H39+H55+H79</f>
        <v>68563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41575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23" sqref="H2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41547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10</v>
      </c>
      <c r="D9" s="40">
        <v>188.14457000000002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1194</v>
      </c>
      <c r="D10" s="40">
        <v>4453.68314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203</v>
      </c>
      <c r="D11" s="40">
        <v>339.55740000000003</v>
      </c>
      <c r="E11" s="294" t="s">
        <v>292</v>
      </c>
      <c r="F11" s="537" t="s">
        <v>293</v>
      </c>
      <c r="G11" s="538">
        <v>19243</v>
      </c>
      <c r="H11" s="538">
        <v>6461</v>
      </c>
    </row>
    <row r="12" spans="1:8" ht="12">
      <c r="A12" s="292" t="s">
        <v>294</v>
      </c>
      <c r="B12" s="293" t="s">
        <v>295</v>
      </c>
      <c r="C12" s="40">
        <v>896</v>
      </c>
      <c r="D12" s="40">
        <v>3008.57537</v>
      </c>
      <c r="E12" s="294" t="s">
        <v>77</v>
      </c>
      <c r="F12" s="537" t="s">
        <v>296</v>
      </c>
      <c r="G12" s="538">
        <v>1470</v>
      </c>
      <c r="H12" s="538">
        <v>88</v>
      </c>
    </row>
    <row r="13" spans="1:18" ht="12">
      <c r="A13" s="292" t="s">
        <v>297</v>
      </c>
      <c r="B13" s="293" t="s">
        <v>298</v>
      </c>
      <c r="C13" s="40">
        <v>137</v>
      </c>
      <c r="D13" s="40">
        <v>566.085</v>
      </c>
      <c r="E13" s="295" t="s">
        <v>50</v>
      </c>
      <c r="F13" s="539" t="s">
        <v>299</v>
      </c>
      <c r="G13" s="536">
        <f>SUM(G9:G12)</f>
        <v>20713</v>
      </c>
      <c r="H13" s="536">
        <f>SUM(H9:H12)</f>
        <v>6549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594</v>
      </c>
      <c r="D16" s="41">
        <v>4060.94062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3439.663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3034</v>
      </c>
      <c r="D19" s="43">
        <f>SUM(D9:D15)+D16</f>
        <v>12616.9861</v>
      </c>
      <c r="E19" s="298" t="s">
        <v>316</v>
      </c>
      <c r="F19" s="540" t="s">
        <v>317</v>
      </c>
      <c r="G19" s="538">
        <v>2912</v>
      </c>
      <c r="H19" s="538">
        <v>4998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2160</v>
      </c>
      <c r="D22" s="40">
        <v>4292</v>
      </c>
      <c r="E22" s="298" t="s">
        <v>325</v>
      </c>
      <c r="F22" s="540" t="s">
        <v>326</v>
      </c>
      <c r="G22" s="538"/>
      <c r="H22" s="538">
        <v>7</v>
      </c>
    </row>
    <row r="23" spans="1:8" ht="24">
      <c r="A23" s="292" t="s">
        <v>327</v>
      </c>
      <c r="B23" s="299" t="s">
        <v>328</v>
      </c>
      <c r="C23" s="40"/>
      <c r="D23" s="40">
        <v>0</v>
      </c>
      <c r="E23" s="292" t="s">
        <v>329</v>
      </c>
      <c r="F23" s="540" t="s">
        <v>330</v>
      </c>
      <c r="G23" s="538"/>
      <c r="H23" s="538">
        <v>4208</v>
      </c>
    </row>
    <row r="24" spans="1:18" ht="12">
      <c r="A24" s="292" t="s">
        <v>331</v>
      </c>
      <c r="B24" s="299" t="s">
        <v>332</v>
      </c>
      <c r="C24" s="40">
        <v>31</v>
      </c>
      <c r="D24" s="40">
        <v>64</v>
      </c>
      <c r="E24" s="295" t="s">
        <v>102</v>
      </c>
      <c r="F24" s="542" t="s">
        <v>333</v>
      </c>
      <c r="G24" s="536">
        <f>SUM(G19:G23)</f>
        <v>2912</v>
      </c>
      <c r="H24" s="536">
        <f>SUM(H19:H23)</f>
        <v>9213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15532</v>
      </c>
      <c r="D25" s="40">
        <v>3591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17723</v>
      </c>
      <c r="D26" s="43">
        <f>SUM(D22:D25)</f>
        <v>7947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20757</v>
      </c>
      <c r="D28" s="44">
        <f>D26+D19</f>
        <v>20563.986100000002</v>
      </c>
      <c r="E28" s="121" t="s">
        <v>338</v>
      </c>
      <c r="F28" s="542" t="s">
        <v>339</v>
      </c>
      <c r="G28" s="536">
        <f>G13+G15+G24</f>
        <v>23625</v>
      </c>
      <c r="H28" s="536">
        <f>H13+H15+H24</f>
        <v>15762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2868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4801.986100000002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20757</v>
      </c>
      <c r="D33" s="43">
        <f>D28+D31+D32</f>
        <v>20563.986100000002</v>
      </c>
      <c r="E33" s="121" t="s">
        <v>352</v>
      </c>
      <c r="F33" s="542" t="s">
        <v>353</v>
      </c>
      <c r="G33" s="47">
        <f>G32+G31+G28</f>
        <v>23625</v>
      </c>
      <c r="H33" s="47">
        <f>H32+H31+H28</f>
        <v>15762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2868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4801.986100000002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2868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4801.986100000002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2868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4801.986100000002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23625</v>
      </c>
      <c r="D42" s="47">
        <f>D33+D35+D39</f>
        <v>20563.986100000002</v>
      </c>
      <c r="E42" s="122" t="s">
        <v>379</v>
      </c>
      <c r="F42" s="123" t="s">
        <v>380</v>
      </c>
      <c r="G42" s="47">
        <f>G39+G33</f>
        <v>23625</v>
      </c>
      <c r="H42" s="47">
        <f>H39+H33</f>
        <v>20563.986100000002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41575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36" sqref="C36:C39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41547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210849</v>
      </c>
      <c r="D10" s="48">
        <v>55702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-181068</v>
      </c>
      <c r="D11" s="48">
        <v>-44835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6306</v>
      </c>
      <c r="D12" s="48">
        <v>15961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-995</v>
      </c>
      <c r="D13" s="48">
        <v>-3834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-63</v>
      </c>
      <c r="D14" s="48">
        <v>-132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2833</v>
      </c>
      <c r="D16" s="48">
        <v>9883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-709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-791</v>
      </c>
      <c r="D18" s="48">
        <v>-56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-12377</v>
      </c>
      <c r="D19" s="48">
        <v>28972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24156</v>
      </c>
      <c r="D20" s="49">
        <f>SUM(D10:D19)</f>
        <v>60952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-53</v>
      </c>
      <c r="D22" s="48">
        <v>-209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-53</v>
      </c>
      <c r="D32" s="49">
        <f>SUM(D22:D31)</f>
        <v>-209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-15647</v>
      </c>
      <c r="E35" s="124"/>
      <c r="F35" s="124"/>
    </row>
    <row r="36" spans="1:6" ht="12">
      <c r="A36" s="326" t="s">
        <v>435</v>
      </c>
      <c r="B36" s="327" t="s">
        <v>436</v>
      </c>
      <c r="C36" s="48">
        <v>21725</v>
      </c>
      <c r="D36" s="48">
        <v>5074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-31963</v>
      </c>
      <c r="D37" s="48">
        <v>-37247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-743</v>
      </c>
      <c r="D39" s="48">
        <v>-3675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-10981</v>
      </c>
      <c r="D42" s="49">
        <f>SUM(D34:D41)</f>
        <v>-51495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13122</v>
      </c>
      <c r="D43" s="49">
        <f>D42+D32+D20</f>
        <v>9248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30642</v>
      </c>
      <c r="D45" s="49">
        <f>D44+D43</f>
        <v>11812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30642</v>
      </c>
      <c r="D46" s="50">
        <f>+D45</f>
        <v>11812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41575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41547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-16154</v>
      </c>
      <c r="K11" s="54"/>
      <c r="L11" s="338">
        <f>SUM(C11:K11)</f>
        <v>10387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-16154</v>
      </c>
      <c r="K15" s="55">
        <f t="shared" si="2"/>
        <v>0</v>
      </c>
      <c r="L15" s="338">
        <f t="shared" si="1"/>
        <v>10387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2868</v>
      </c>
      <c r="J16" s="339">
        <f>+'справка №1-БАЛАНС'!G32</f>
        <v>0</v>
      </c>
      <c r="K16" s="54"/>
      <c r="L16" s="338">
        <f t="shared" si="1"/>
        <v>2868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2868</v>
      </c>
      <c r="J29" s="53">
        <f t="shared" si="6"/>
        <v>-16154</v>
      </c>
      <c r="K29" s="53">
        <f t="shared" si="6"/>
        <v>0</v>
      </c>
      <c r="L29" s="338">
        <f t="shared" si="1"/>
        <v>13255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2868</v>
      </c>
      <c r="J32" s="53">
        <f t="shared" si="7"/>
        <v>-16154</v>
      </c>
      <c r="K32" s="53">
        <f t="shared" si="7"/>
        <v>0</v>
      </c>
      <c r="L32" s="338">
        <f t="shared" si="1"/>
        <v>13255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41575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L15" sqref="L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41547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78</v>
      </c>
      <c r="G13" s="68">
        <f t="shared" si="2"/>
        <v>45</v>
      </c>
      <c r="H13" s="59"/>
      <c r="I13" s="59"/>
      <c r="J13" s="68">
        <f t="shared" si="3"/>
        <v>45</v>
      </c>
      <c r="K13" s="59">
        <v>123</v>
      </c>
      <c r="L13" s="59"/>
      <c r="M13" s="59">
        <v>78</v>
      </c>
      <c r="N13" s="68">
        <f t="shared" si="4"/>
        <v>45</v>
      </c>
      <c r="O13" s="59"/>
      <c r="P13" s="59"/>
      <c r="Q13" s="68">
        <f t="shared" si="0"/>
        <v>45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0</v>
      </c>
      <c r="F14" s="183">
        <v>0</v>
      </c>
      <c r="G14" s="68">
        <f t="shared" si="2"/>
        <v>510</v>
      </c>
      <c r="H14" s="59"/>
      <c r="I14" s="59"/>
      <c r="J14" s="68">
        <f t="shared" si="3"/>
        <v>510</v>
      </c>
      <c r="K14" s="59">
        <v>426</v>
      </c>
      <c r="L14" s="59">
        <v>24</v>
      </c>
      <c r="M14" s="59"/>
      <c r="N14" s="68">
        <f t="shared" si="4"/>
        <v>450</v>
      </c>
      <c r="O14" s="59"/>
      <c r="P14" s="59"/>
      <c r="Q14" s="68">
        <f t="shared" si="0"/>
        <v>450</v>
      </c>
      <c r="R14" s="68">
        <f t="shared" si="1"/>
        <v>60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0</v>
      </c>
      <c r="F17" s="188">
        <f>SUM(F9:F16)</f>
        <v>78</v>
      </c>
      <c r="G17" s="68">
        <f t="shared" si="2"/>
        <v>599</v>
      </c>
      <c r="H17" s="69">
        <f>SUM(H9:H16)</f>
        <v>0</v>
      </c>
      <c r="I17" s="69">
        <f>SUM(I9:I16)</f>
        <v>0</v>
      </c>
      <c r="J17" s="68">
        <f t="shared" si="3"/>
        <v>599</v>
      </c>
      <c r="K17" s="69">
        <f>SUM(K9:K16)</f>
        <v>592</v>
      </c>
      <c r="L17" s="69">
        <f>SUM(L9:L16)</f>
        <v>25</v>
      </c>
      <c r="M17" s="69">
        <f>SUM(M9:M16)</f>
        <v>78</v>
      </c>
      <c r="N17" s="68">
        <f t="shared" si="4"/>
        <v>539</v>
      </c>
      <c r="O17" s="69">
        <f>SUM(O9:O16)</f>
        <v>0</v>
      </c>
      <c r="P17" s="69">
        <f>SUM(P9:P16)</f>
        <v>0</v>
      </c>
      <c r="Q17" s="68">
        <f t="shared" si="5"/>
        <v>539</v>
      </c>
      <c r="R17" s="68">
        <f t="shared" si="6"/>
        <v>60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111</v>
      </c>
      <c r="M21" s="59"/>
      <c r="N21" s="68">
        <f t="shared" si="4"/>
        <v>415</v>
      </c>
      <c r="O21" s="59"/>
      <c r="P21" s="59"/>
      <c r="Q21" s="68">
        <f t="shared" si="5"/>
        <v>415</v>
      </c>
      <c r="R21" s="68">
        <f t="shared" si="6"/>
        <v>574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62</v>
      </c>
      <c r="M22" s="59"/>
      <c r="N22" s="68">
        <f t="shared" si="4"/>
        <v>1455</v>
      </c>
      <c r="O22" s="59"/>
      <c r="P22" s="59"/>
      <c r="Q22" s="68">
        <f t="shared" si="5"/>
        <v>1455</v>
      </c>
      <c r="R22" s="68">
        <f t="shared" si="6"/>
        <v>95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3</v>
      </c>
      <c r="M24" s="59">
        <v>0</v>
      </c>
      <c r="N24" s="68">
        <f t="shared" si="4"/>
        <v>27</v>
      </c>
      <c r="O24" s="59"/>
      <c r="P24" s="59"/>
      <c r="Q24" s="68">
        <f t="shared" si="5"/>
        <v>27</v>
      </c>
      <c r="R24" s="68">
        <f t="shared" si="6"/>
        <v>3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176</v>
      </c>
      <c r="M25" s="60">
        <f t="shared" si="7"/>
        <v>0</v>
      </c>
      <c r="N25" s="61">
        <f t="shared" si="4"/>
        <v>1897</v>
      </c>
      <c r="O25" s="60">
        <f t="shared" si="7"/>
        <v>0</v>
      </c>
      <c r="P25" s="60">
        <f t="shared" si="7"/>
        <v>0</v>
      </c>
      <c r="Q25" s="61">
        <f t="shared" si="5"/>
        <v>1897</v>
      </c>
      <c r="R25" s="61">
        <f t="shared" si="6"/>
        <v>672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52</v>
      </c>
      <c r="F40" s="431">
        <f aca="true" t="shared" si="13" ref="F40:R40">F17+F18+F19+F25+F38+F39</f>
        <v>78</v>
      </c>
      <c r="G40" s="431">
        <f t="shared" si="13"/>
        <v>3168</v>
      </c>
      <c r="H40" s="431">
        <f t="shared" si="13"/>
        <v>0</v>
      </c>
      <c r="I40" s="431">
        <f t="shared" si="13"/>
        <v>0</v>
      </c>
      <c r="J40" s="431">
        <f t="shared" si="13"/>
        <v>3168</v>
      </c>
      <c r="K40" s="431">
        <f t="shared" si="13"/>
        <v>2313</v>
      </c>
      <c r="L40" s="431">
        <f t="shared" si="13"/>
        <v>201</v>
      </c>
      <c r="M40" s="431">
        <f t="shared" si="13"/>
        <v>78</v>
      </c>
      <c r="N40" s="431">
        <f t="shared" si="13"/>
        <v>2436</v>
      </c>
      <c r="O40" s="431">
        <f t="shared" si="13"/>
        <v>0</v>
      </c>
      <c r="P40" s="431">
        <f t="shared" si="13"/>
        <v>0</v>
      </c>
      <c r="Q40" s="431">
        <f t="shared" si="13"/>
        <v>2436</v>
      </c>
      <c r="R40" s="431">
        <f t="shared" si="13"/>
        <v>732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41575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E15" sqref="E1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41547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4445</v>
      </c>
      <c r="D15" s="102"/>
      <c r="E15" s="114">
        <f t="shared" si="0"/>
        <v>4445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4445</v>
      </c>
      <c r="D19" s="98">
        <f>D11+D15+D16</f>
        <v>0</v>
      </c>
      <c r="E19" s="112">
        <f>E11+E15+E16</f>
        <v>4445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3116</v>
      </c>
      <c r="D24" s="113">
        <f>SUM(D25:D27)</f>
        <v>3116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2931</v>
      </c>
      <c r="D25" s="102">
        <f aca="true" t="shared" si="1" ref="D25:D30">C25</f>
        <v>2931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185</v>
      </c>
      <c r="D26" s="102">
        <f t="shared" si="1"/>
        <v>185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9</v>
      </c>
      <c r="D28" s="102">
        <f t="shared" si="1"/>
        <v>9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4992</v>
      </c>
      <c r="D29" s="102">
        <f t="shared" si="1"/>
        <v>4992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27205</v>
      </c>
      <c r="D30" s="102">
        <f t="shared" si="1"/>
        <v>27205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6038</v>
      </c>
      <c r="D38" s="99">
        <f>SUM(D39:D42)</f>
        <v>6038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6038</v>
      </c>
      <c r="D42" s="102">
        <f>C42</f>
        <v>6038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41360</v>
      </c>
      <c r="D43" s="98">
        <f>D24+D28+D29+D31+D30+D32+D33+D38</f>
        <v>41360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46083</v>
      </c>
      <c r="D44" s="97">
        <f>D43+D21+D19+D9</f>
        <v>41360</v>
      </c>
      <c r="E44" s="112">
        <f>E43+E21+E19+E9</f>
        <v>4723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21697</v>
      </c>
      <c r="D52" s="97">
        <f>SUM(D53:D55)</f>
        <v>0</v>
      </c>
      <c r="E52" s="113">
        <f>C52-D52</f>
        <v>21697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21697</v>
      </c>
      <c r="D53" s="102">
        <v>0</v>
      </c>
      <c r="E53" s="113">
        <f>C53-D53</f>
        <v>21697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4400</v>
      </c>
      <c r="D63" s="102"/>
      <c r="E63" s="113">
        <f t="shared" si="2"/>
        <v>4400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26097</v>
      </c>
      <c r="D66" s="97">
        <f>D52+D56+D61+D62+D63+D64</f>
        <v>0</v>
      </c>
      <c r="E66" s="113">
        <f t="shared" si="2"/>
        <v>26097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561</v>
      </c>
      <c r="D71" s="99">
        <f>SUM(D72:D74)</f>
        <v>561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45</v>
      </c>
      <c r="D72" s="102">
        <f>C72</f>
        <v>45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516</v>
      </c>
      <c r="D74" s="102">
        <f>C74</f>
        <v>516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2423</v>
      </c>
      <c r="D75" s="97">
        <f>D76+D78</f>
        <v>2423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2423</v>
      </c>
      <c r="D76" s="102">
        <f>C76</f>
        <v>2423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5882</v>
      </c>
      <c r="D80" s="97">
        <f>SUM(D81:D84)</f>
        <v>5882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5882</v>
      </c>
      <c r="D82" s="102">
        <f>C82</f>
        <v>5882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25933</v>
      </c>
      <c r="D85" s="98">
        <f>SUM(D86:D90)+D94</f>
        <v>25933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894</v>
      </c>
      <c r="D87" s="102">
        <f>C87</f>
        <v>894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24889</v>
      </c>
      <c r="D88" s="102">
        <f>C88</f>
        <v>24889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101</v>
      </c>
      <c r="D89" s="102">
        <f>C89</f>
        <v>101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49</v>
      </c>
      <c r="D94" s="102">
        <f>C94</f>
        <v>49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2338</v>
      </c>
      <c r="D95" s="102">
        <f>C95</f>
        <v>2338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37137</v>
      </c>
      <c r="D96" s="98">
        <f>D85+D80+D75+D71+D95</f>
        <v>37137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63234</v>
      </c>
      <c r="D97" s="98">
        <f>D96+D68+D66</f>
        <v>37137</v>
      </c>
      <c r="E97" s="98">
        <f>E96+E68+E66</f>
        <v>26097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41575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4" sqref="D2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41547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41575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0" sqref="D1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41547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41575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2013-04-26T11:14:35Z</cp:lastPrinted>
  <dcterms:created xsi:type="dcterms:W3CDTF">2000-06-29T12:02:40Z</dcterms:created>
  <dcterms:modified xsi:type="dcterms:W3CDTF">2013-10-25T14:03:17Z</dcterms:modified>
  <cp:category/>
  <cp:version/>
  <cp:contentType/>
  <cp:contentStatus/>
</cp:coreProperties>
</file>