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<sst xmlns="http://schemas.openxmlformats.org/spreadsheetml/2006/main" count="1064" uniqueCount="874">
  <si>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</si>
  <si>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</si>
  <si>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</si>
  <si>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</si>
  <si>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</si>
  <si>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</si>
  <si>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</si>
  <si>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</si>
  <si>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</si>
  <si>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</si>
  <si>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</si>
  <si>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</si>
  <si>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</si>
  <si>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</si>
  <si>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</si>
  <si>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</si>
  <si>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</si>
  <si>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</si>
  <si>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</si>
  <si>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</si>
  <si>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</si>
  <si>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</si>
  <si>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</si>
  <si>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</si>
  <si>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</si>
  <si>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</si>
  <si>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</si>
  <si>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</si>
  <si>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</si>
  <si>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</si>
  <si>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</si>
  <si>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</si>
  <si>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</si>
  <si>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</si>
  <si>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</si>
  <si>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</si>
  <si>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</si>
  <si>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</si>
  <si>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</si>
  <si>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</si>
  <si>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</si>
  <si>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</si>
  <si>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</si>
  <si>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</si>
  <si>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</si>
  <si>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</si>
  <si>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</si>
  <si>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</si>
  <si>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</si>
  <si>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</si>
  <si>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</si>
  <si>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</si>
  <si>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</si>
  <si>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</si>
  <si>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</si>
  <si>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</si>
  <si>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</si>
  <si>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</si>
  <si>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</si>
  <si>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</si>
  <si>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</si>
  <si>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</si>
  <si>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</si>
  <si>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</si>
  <si>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</si>
  <si>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</si>
  <si>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</si>
  <si>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</si>
  <si>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</si>
  <si>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</si>
  <si>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</si>
  <si>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</si>
  <si>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</si>
  <si>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</si>
  <si>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</si>
  <si>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</si>
  <si>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</si>
  <si>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</si>
  <si>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</si>
  <si>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</si>
  <si>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</si>
  <si>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</si>
  <si>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</si>
  <si>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</si>
  <si>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</si>
  <si>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</si>
  <si>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</si>
  <si>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</si>
  <si>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</si>
  <si>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</si>
  <si>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</si>
  <si>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</si>
  <si>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</si>
  <si>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</si>
  <si>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</si>
  <si>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</si>
  <si>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</si>
  <si>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</si>
  <si>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</si>
  <si>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</si>
  <si>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</si>
  <si>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</si>
  <si>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</si>
  <si>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</si>
  <si>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</si>
  <si>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</si>
  <si>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</si>
  <si>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</si>
  <si>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</si>
  <si>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</si>
  <si>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</si>
  <si>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</si>
  <si>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</si>
  <si>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</si>
  <si>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</si>
  <si>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</si>
  <si>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</si>
  <si>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</si>
  <si>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</si>
  <si>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</si>
  <si>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</si>
  <si>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</si>
  <si>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</si>
  <si>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</si>
  <si>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</si>
  <si>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</si>
  <si>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</si>
  <si>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</si>
  <si>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</si>
  <si>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</si>
  <si>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</si>
  <si>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</si>
  <si>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</si>
  <si>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</si>
  <si>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</si>
  <si>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</si>
  <si>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</si>
  <si>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</si>
  <si>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</si>
  <si>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</si>
  <si>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</si>
  <si>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</si>
  <si>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</si>
  <si>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</si>
  <si>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</si>
  <si>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</si>
  <si>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</si>
  <si>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</si>
  <si>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</si>
  <si>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</si>
  <si>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</si>
  <si>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</si>
  <si>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</si>
  <si>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</si>
  <si>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</si>
  <si>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</si>
  <si>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</si>
  <si>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</si>
  <si>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</si>
  <si>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</si>
  <si>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</si>
  <si>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</si>
  <si>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</si>
  <si>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</si>
  <si>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</si>
  <si>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</si>
  <si>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</si>
  <si>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</si>
  <si>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</si>
  <si>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</si>
  <si>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</si>
  <si>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</si>
  <si>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</si>
  <si>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</si>
  <si>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</si>
  <si>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</si>
  <si>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</si>
  <si>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</si>
  <si>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</si>
  <si>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</si>
  <si>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</si>
  <si>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</si>
  <si>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</si>
  <si>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</si>
  <si>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</si>
  <si>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</si>
  <si>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</si>
  <si>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</si>
  <si>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</si>
  <si>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</si>
  <si>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</si>
  <si>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</si>
  <si>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</si>
  <si>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</si>
  <si>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</si>
  <si>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</si>
  <si>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</si>
  <si>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</si>
  <si>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</si>
  <si>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</si>
  <si>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</si>
  <si>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</si>
  <si>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</si>
  <si>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</si>
  <si>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</si>
  <si>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</si>
  <si>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</si>
  <si>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</si>
  <si>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</si>
  <si>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</si>
  <si>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</si>
  <si>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</si>
  <si>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</si>
  <si>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</si>
  <si>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</si>
  <si>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</si>
  <si>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</si>
  <si>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</si>
  <si>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</si>
  <si>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</si>
  <si>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</si>
  <si>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</si>
  <si>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</si>
  <si>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</si>
  <si>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</si>
  <si>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</si>
  <si>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</si>
  <si>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</si>
  <si>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</si>
  <si>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</si>
  <si>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</si>
  <si>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</si>
  <si>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</si>
  <si>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</si>
  <si>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</si>
  <si>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</si>
  <si>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</si>
  <si>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</si>
  <si>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</si>
  <si>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</si>
  <si>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</si>
  <si>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</si>
  <si>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</si>
  <si>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</si>
  <si>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</si>
  <si>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</si>
  <si>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</si>
  <si>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</si>
  <si>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</si>
  <si>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</si>
  <si>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</si>
  <si>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</si>
  <si>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</si>
  <si>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</si>
  <si>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</si>
  <si>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</si>
  <si>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</si>
  <si>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</si>
  <si>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</si>
  <si>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</si>
  <si>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</si>
  <si>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</si>
  <si>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</si>
  <si>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</si>
  <si>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</si>
  <si>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</si>
  <si>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</si>
  <si>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</si>
  <si>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</si>
  <si>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</si>
  <si>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</si>
  <si>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</si>
  <si>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</si>
  <si>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</si>
  <si>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</si>
  <si>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</si>
  <si>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</si>
  <si>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</si>
  <si>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</si>
  <si>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</si>
  <si>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</si>
  <si>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</si>
  <si>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</si>
  <si>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</si>
  <si>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</si>
  <si>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</si>
  <si>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</si>
  <si>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</si>
  <si>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</si>
  <si>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</si>
  <si>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</si>
  <si>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</si>
  <si>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</si>
  <si>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</si>
  <si>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</si>
  <si>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</si>
  <si>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</si>
  <si>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</si>
  <si>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</si>
  <si>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</si>
  <si>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</si>
  <si>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</si>
  <si>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</si>
  <si>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</si>
  <si>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</si>
  <si>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</si>
  <si>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</si>
  <si>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</si>
  <si>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</si>
  <si>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</si>
  <si>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</si>
  <si>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</si>
  <si>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</si>
  <si>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</si>
  <si>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</si>
  <si>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</si>
  <si>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</si>
  <si>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</si>
  <si>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</si>
  <si>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</si>
  <si>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</si>
  <si>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</si>
  <si>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</si>
  <si>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</si>
  <si>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</si>
  <si>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</si>
  <si>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</si>
  <si>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</si>
  <si>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</si>
  <si>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</si>
  <si>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</si>
  <si>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</si>
  <si>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</si>
  <si>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</si>
  <si>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</si>
  <si>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</si>
  <si>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</si>
  <si>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</si>
  <si>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</si>
  <si>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</si>
  <si>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</si>
  <si>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</si>
  <si>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</si>
  <si>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</si>
  <si>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</si>
  <si>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</si>
  <si>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</si>
  <si>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</si>
  <si>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</si>
  <si>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</si>
  <si>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</si>
  <si>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</si>
  <si>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</si>
  <si>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</si>
  <si>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</si>
  <si>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</si>
  <si>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</si>
  <si>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</si>
  <si>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</si>
  <si>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</si>
  <si>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</si>
  <si>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</si>
  <si>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</si>
  <si>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</si>
  <si>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</si>
  <si>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</si>
  <si>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</si>
  <si>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</si>
  <si>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</si>
  <si>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</si>
  <si>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</si>
  <si>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</si>
  <si>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</si>
  <si>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</si>
  <si>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</si>
  <si>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</si>
  <si>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</si>
  <si>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</si>
  <si>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</si>
  <si>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</si>
  <si>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</si>
  <si>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</si>
  <si>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</si>
  <si>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</si>
  <si>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</si>
  <si>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</si>
  <si>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</si>
  <si>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</si>
  <si>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</si>
  <si>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</si>
  <si>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</si>
  <si>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</si>
  <si>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</si>
  <si>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</si>
  <si>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</si>
  <si>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</si>
  <si>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</si>
  <si>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</si>
  <si>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</si>
  <si>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</si>
  <si>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</si>
  <si>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</si>
  <si>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</si>
  <si>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</si>
  <si>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</si>
  <si>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</si>
  <si>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</si>
  <si>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</si>
  <si>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</si>
  <si>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</si>
  <si>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</si>
  <si>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</si>
  <si>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</si>
  <si>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</si>
  <si>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</si>
  <si>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</si>
  <si>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</si>
  <si>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</si>
  <si>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</si>
  <si>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</si>
  <si>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</si>
  <si>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</si>
  <si>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</si>
  <si>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</si>
  <si>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</si>
  <si>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</si>
  <si>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</si>
  <si>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</si>
  <si>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</si>
  <si>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</si>
  <si>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</si>
  <si>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</si>
  <si>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</si>
  <si>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</si>
  <si>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</si>
  <si>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</si>
  <si>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</si>
  <si>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</si>
  <si>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</si>
  <si>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</si>
  <si>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</si>
  <si>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</si>
  <si>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</si>
  <si>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</si>
  <si>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</si>
  <si>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</si>
  <si>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</si>
  <si>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</si>
  <si>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</si>
  <si>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</si>
  <si>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</si>
  <si>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</si>
  <si>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</si>
  <si>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</si>
  <si>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</si>
  <si>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</si>
  <si>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</si>
  <si>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</si>
  <si>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</si>
  <si>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</si>
  <si>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</si>
  <si>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</si>
  <si>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</si>
  <si>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</si>
  <si>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</si>
  <si>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</si>
  <si>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</si>
  <si>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</si>
  <si>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</si>
  <si>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</si>
  <si>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</si>
  <si>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</si>
  <si>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</si>
  <si>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</si>
  <si>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</si>
  <si>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</si>
  <si>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</si>
  <si>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</si>
  <si>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</si>
  <si>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</si>
  <si>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</si>
  <si>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</si>
  <si>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</si>
  <si>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</si>
  <si>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</si>
  <si>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</si>
  <si>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</si>
  <si>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</si>
  <si>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</si>
  <si>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</si>
  <si>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</si>
  <si>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</si>
  <si>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</si>
  <si>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</si>
  <si>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</si>
  <si>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</si>
  <si>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</si>
  <si>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</si>
  <si>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</si>
  <si>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</si>
  <si>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</si>
  <si>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</si>
  <si>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</si>
  <si>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</si>
  <si>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</si>
  <si>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</si>
  <si>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</si>
  <si>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</si>
  <si>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</si>
  <si>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</si>
  <si>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</si>
  <si>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</si>
  <si>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</si>
  <si>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</si>
  <si>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</si>
  <si>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</si>
  <si>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</si>
  <si>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</si>
  <si>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</si>
  <si>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</si>
  <si>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</si>
  <si>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</si>
  <si>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</si>
  <si>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</si>
  <si>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</si>
  <si>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</si>
  <si>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</si>
  <si>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</si>
  <si>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</si>
  <si>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</si>
  <si>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</si>
  <si>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</si>
  <si>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</si>
  <si>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</si>
  <si>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</si>
  <si>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</si>
  <si>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</si>
  <si>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</si>
  <si>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</si>
  <si>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</si>
  <si>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</si>
  <si>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</si>
  <si>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</si>
  <si>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</si>
  <si>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</si>
  <si>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</si>
  <si>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</si>
  <si>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</si>
  <si>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</si>
  <si>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</si>
  <si>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</si>
  <si>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</si>
  <si>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</si>
  <si>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</si>
  <si>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</si>
  <si>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</si>
  <si>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</si>
  <si>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</si>
  <si>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</si>
  <si>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</si>
  <si>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</si>
  <si>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</si>
  <si>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</si>
  <si>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</si>
  <si>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</si>
  <si>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</si>
  <si>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</si>
  <si>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</si>
  <si>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</si>
  <si>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</si>
  <si>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</si>
  <si>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</si>
  <si>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</si>
  <si>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</si>
  <si>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</si>
  <si>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</si>
  <si>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</si>
  <si>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</si>
  <si>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</si>
  <si>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</si>
  <si>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</si>
  <si>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</si>
  <si>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</si>
  <si>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</si>
  <si>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</si>
  <si>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</si>
  <si>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</si>
  <si>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</si>
  <si>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</si>
  <si>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</si>
  <si>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</si>
  <si>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</si>
  <si>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</si>
  <si>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</si>
  <si>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</si>
  <si>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</si>
  <si>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</si>
  <si>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</si>
  <si>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</si>
  <si>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</si>
  <si>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</si>
  <si>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</si>
  <si>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</si>
  <si>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</si>
  <si>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</si>
  <si>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</si>
  <si>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</si>
  <si>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</si>
  <si>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</si>
  <si>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</si>
  <si>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</si>
  <si>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</si>
  <si>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</si>
  <si>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</si>
  <si>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</si>
  <si>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</si>
  <si>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</si>
  <si>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</si>
  <si>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</si>
  <si>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</si>
  <si>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</si>
  <si>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</si>
  <si>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</si>
  <si>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</si>
  <si>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</si>
  <si>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</si>
  <si>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</si>
  <si>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</si>
  <si>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</si>
  <si>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</si>
  <si>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</si>
  <si>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</si>
  <si>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</si>
  <si>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</si>
  <si>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</si>
  <si>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</si>
  <si>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</si>
  <si>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</si>
  <si>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</si>
  <si>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</si>
  <si>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</si>
  <si>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</si>
  <si>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</si>
  <si>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</si>
  <si>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</si>
  <si>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</si>
  <si>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</si>
  <si>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</si>
  <si>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</si>
  <si>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</si>
  <si>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</si>
  <si>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</si>
  <si>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</si>
  <si>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</si>
  <si>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</si>
  <si>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</si>
  <si>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</si>
  <si>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</si>
  <si>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</si>
  <si>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</si>
  <si>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</si>
  <si>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</si>
  <si>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</si>
  <si>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</si>
  <si>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</si>
  <si>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</si>
  <si>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</si>
  <si>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</si>
  <si>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</si>
  <si>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</si>
  <si>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</si>
  <si>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</si>
  <si>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</si>
  <si>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</si>
  <si>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</si>
  <si>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</si>
  <si>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</si>
  <si>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</si>
  <si>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</si>
  <si>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</si>
  <si>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</si>
  <si>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</si>
  <si>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</si>
  <si>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</si>
  <si>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</si>
  <si>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</si>
  <si>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</si>
  <si>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</si>
  <si>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</si>
  <si>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</si>
  <si>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</si>
  <si>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</si>
  <si>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</si>
  <si>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</si>
  <si>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</si>
  <si>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</si>
  <si>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</si>
  <si>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</si>
  <si>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</si>
  <si>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</si>
  <si>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</si>
  <si>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</si>
  <si>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</si>
  <si>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</si>
  <si>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</si>
  <si>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</si>
  <si>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</si>
  <si>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</si>
  <si>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</si>
  <si>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</si>
  <si>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</si>
  <si>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</si>
  <si>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</si>
  <si>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</si>
  <si>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</si>
  <si>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</si>
  <si>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</si>
  <si>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</si>
  <si>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</si>
  <si>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</si>
  <si>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</si>
  <si>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</si>
  <si>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</si>
  <si>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</si>
  <si>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</si>
  <si>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</si>
  <si>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</si>
  <si>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</si>
  <si>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</si>
  <si>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</si>
  <si>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</si>
  <si>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</si>
  <si>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</si>
  <si>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</si>
  <si>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</si>
  <si>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</si>
  <si>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</si>
  <si>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</si>
  <si>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</si>
  <si>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</si>
  <si>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</si>
  <si>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</si>
  <si>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</si>
  <si>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</si>
  <si>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</si>
  <si>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</si>
  <si>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</si>
  <si>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</si>
  <si>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</si>
  <si>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</si>
  <si>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</si>
  <si>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</si>
  <si>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</si>
  <si>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</si>
  <si>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</si>
  <si>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</si>
  <si>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</si>
  <si>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</si>
  <si>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</si>
  <si>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</si>
  <si>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</si>
  <si>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</si>
  <si>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</si>
  <si>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</si>
  <si>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</si>
  <si>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</si>
  <si>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</si>
  <si>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</si>
  <si>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</si>
  <si>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</si>
  <si>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</si>
  <si>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</si>
  <si>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</si>
  <si>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</si>
  <si>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</si>
  <si>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</si>
  <si>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</si>
  <si>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</si>
  <si>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</si>
  <si>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</si>
  <si>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</si>
  <si>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</si>
  <si>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</si>
  <si>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</si>
  <si>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</si>
  <si>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</si>
  <si>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</si>
  <si>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</si>
  <si>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</si>
  <si>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</si>
  <si>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</si>
  <si>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</si>
  <si>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</si>
  <si>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</si>
  <si>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</si>
  <si>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</si>
  <si>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</si>
  <si>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</si>
  <si>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</si>
  <si>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</si>
  <si>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</si>
  <si>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</si>
  <si>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</si>
  <si>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</si>
  <si>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</si>
  <si>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</si>
  <si>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</si>
  <si>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</si>
  <si>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</si>
  <si>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</si>
  <si>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</si>
  <si>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</si>
  <si>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</si>
  <si>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</si>
  <si>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</si>
  <si>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</si>
  <si>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</si>
  <si>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</si>
  <si>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</si>
  <si>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</si>
  <si>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</si>
  <si>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</si>
  <si>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</si>
  <si>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</si>
  <si>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</si>
  <si>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</si>
  <si>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</si>
  <si>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</si>
  <si>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</si>
  <si>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</si>
  <si>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</si>
  <si>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</si>
  <si>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</si>
  <si>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</si>
  <si>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</si>
  <si>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</si>
  <si>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</si>
  <si>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</si>
  <si>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</si>
  <si>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</si>
  <si>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</si>
  <si>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</si>
  <si>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</si>
  <si>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</si>
  <si>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</si>
  <si>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</si>
  <si>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</si>
  <si>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</si>
  <si>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</si>
  <si>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</si>
  <si>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</si>
  <si>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</si>
  <si>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</si>
  <si>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</si>
  <si>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</si>
  <si>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</si>
  <si>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</si>
  <si>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</si>
  <si>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</si>
  <si>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>към 31.03.2012 г.</t>
  </si>
  <si>
    <t>Дата на съставяне: 25.04.2012 г.</t>
  </si>
  <si>
    <t xml:space="preserve">Съставител: Ивета Христова </t>
  </si>
  <si>
    <t>Ръководител:Тодор Рогачев</t>
  </si>
  <si>
    <t>25.04.2012 г.</t>
  </si>
  <si>
    <t>Ивета Христова</t>
  </si>
  <si>
    <t>Тодор Рогачев</t>
  </si>
  <si>
    <t xml:space="preserve">Дата на съставяне: 25.04.2012 г.                                   </t>
  </si>
  <si>
    <t>Съставител: Ивета Христова</t>
  </si>
  <si>
    <t>Ръководител: Тодор Рогачев</t>
  </si>
  <si>
    <t xml:space="preserve">Дата  на съставяне: 25.04.2012 г.                                                                                                                           </t>
  </si>
  <si>
    <t>Съставител:  Ивета Христова</t>
  </si>
  <si>
    <t xml:space="preserve">Дата на съставяне: 25.04.2012 г.    </t>
  </si>
  <si>
    <t>Дата на съставяне:25.04.2012 г.</t>
  </si>
  <si>
    <t>Съставител:Ивета Христова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</si>
</sst>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28" applyNumberFormat="1" applyFont="1" applyAlignment="1" applyProtection="1">
      <alignment wrapText="1"/>
      <protection locked="0"/>
    </xf>
    <xf numFmtId="14" fontId="7" fillId="0" borderId="0" xfId="27" applyNumberFormat="1" applyFont="1" applyBorder="1" applyAlignment="1" applyProtection="1">
      <alignment horizontal="center" vertical="top"/>
      <protection locked="0"/>
    </xf>
    <xf numFmtId="14" fontId="9" fillId="0" borderId="0" xfId="27" applyNumberFormat="1" applyFont="1" applyAlignment="1" applyProtection="1">
      <alignment vertical="top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49">
      <pane xSplit="18690" topLeftCell="M2" activePane="topLeft" state="split"/>
      <selection pane="topLeft" activeCell="G71" sqref="G71"/>
      <selection pane="topRight" activeCell="L22" sqref="L22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4" t="s">
        <v>1</v>
      </c>
      <c r="B3" s="585"/>
      <c r="C3" s="585"/>
      <c r="D3" s="585"/>
      <c r="E3" s="460" t="s">
        <v>858</v>
      </c>
      <c r="F3" s="216" t="s">
        <v>2</v>
      </c>
      <c r="G3" s="171"/>
      <c r="H3" s="459">
        <v>175326256</v>
      </c>
    </row>
    <row r="4" spans="1:8" ht="15">
      <c r="A4" s="584" t="s">
        <v>3</v>
      </c>
      <c r="B4" s="590"/>
      <c r="C4" s="590"/>
      <c r="D4" s="590"/>
      <c r="E4" s="502" t="s">
        <v>857</v>
      </c>
      <c r="F4" s="586" t="s">
        <v>4</v>
      </c>
      <c r="G4" s="587"/>
      <c r="H4" s="459" t="s">
        <v>159</v>
      </c>
    </row>
    <row r="5" spans="1:8" ht="15">
      <c r="A5" s="584" t="s">
        <v>5</v>
      </c>
      <c r="B5" s="585"/>
      <c r="C5" s="585"/>
      <c r="D5" s="585"/>
      <c r="E5" s="503" t="s">
        <v>859</v>
      </c>
      <c r="F5" s="169"/>
      <c r="G5" s="170"/>
      <c r="H5" s="217" t="s">
        <v>6</v>
      </c>
    </row>
    <row r="6" spans="1:8" ht="15.75" thickBot="1">
      <c r="A6" s="149"/>
      <c r="B6" s="149"/>
      <c r="C6" s="578">
        <v>40999</v>
      </c>
      <c r="D6" s="577">
        <v>40908</v>
      </c>
      <c r="E6" s="217"/>
      <c r="F6" s="169"/>
      <c r="G6" s="579">
        <v>40999</v>
      </c>
      <c r="H6" s="577">
        <v>40908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2</v>
      </c>
      <c r="D13" s="150">
        <v>3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3</v>
      </c>
      <c r="D16" s="150">
        <v>3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5</v>
      </c>
      <c r="D19" s="154">
        <f>SUM(D11:D18)</f>
        <v>6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132</v>
      </c>
      <c r="H27" s="153">
        <f>SUM(H28:H30)</f>
        <v>85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135</v>
      </c>
      <c r="H28" s="151">
        <v>88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>
        <v>-3</v>
      </c>
      <c r="H29" s="314">
        <v>-3</v>
      </c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55</v>
      </c>
      <c r="H31" s="151">
        <v>47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187</v>
      </c>
      <c r="H33" s="153">
        <f>H27+H31+H32</f>
        <v>132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192</v>
      </c>
      <c r="H36" s="153">
        <f>H25+H17+H33</f>
        <v>137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193</v>
      </c>
      <c r="H48" s="151">
        <v>181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193</v>
      </c>
      <c r="H49" s="153">
        <f>SUM(H43:H48)</f>
        <v>181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5</v>
      </c>
      <c r="D55" s="154">
        <f>D19+D20+D21+D27+D32+D45+D51+D53+D54</f>
        <v>6</v>
      </c>
      <c r="E55" s="235" t="s">
        <v>172</v>
      </c>
      <c r="F55" s="259" t="s">
        <v>173</v>
      </c>
      <c r="G55" s="153">
        <f>G49+G51+G52+G53+G54</f>
        <v>193</v>
      </c>
      <c r="H55" s="153">
        <f>H49+H51+H52+H53+H54</f>
        <v>181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>
        <v>3</v>
      </c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331</v>
      </c>
      <c r="H61" s="153">
        <f>SUM(H62:H68)</f>
        <v>351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3</v>
      </c>
      <c r="D64" s="154">
        <f>SUM(D58:D63)</f>
        <v>0</v>
      </c>
      <c r="E64" s="235" t="s">
        <v>200</v>
      </c>
      <c r="F64" s="240" t="s">
        <v>201</v>
      </c>
      <c r="G64" s="151">
        <v>284</v>
      </c>
      <c r="H64" s="151">
        <v>307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27</v>
      </c>
      <c r="H66" s="151">
        <v>27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5</v>
      </c>
      <c r="H67" s="151">
        <v>5</v>
      </c>
    </row>
    <row r="68" spans="1:8" ht="15">
      <c r="A68" s="233" t="s">
        <v>211</v>
      </c>
      <c r="B68" s="239" t="s">
        <v>212</v>
      </c>
      <c r="C68" s="150">
        <v>647</v>
      </c>
      <c r="D68" s="150">
        <v>606</v>
      </c>
      <c r="E68" s="235" t="s">
        <v>213</v>
      </c>
      <c r="F68" s="240" t="s">
        <v>214</v>
      </c>
      <c r="G68" s="151">
        <v>15</v>
      </c>
      <c r="H68" s="151">
        <v>12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>
        <v>2</v>
      </c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333</v>
      </c>
      <c r="H71" s="160">
        <f>H59+H60+H61+H69+H70</f>
        <v>351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1</v>
      </c>
      <c r="D74" s="150">
        <v>1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648</v>
      </c>
      <c r="D75" s="154">
        <f>SUM(D67:D74)</f>
        <v>607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333</v>
      </c>
      <c r="H79" s="161">
        <f>H71+H74+H75+H76</f>
        <v>351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24</v>
      </c>
      <c r="D87" s="150">
        <v>23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16</v>
      </c>
      <c r="D88" s="150">
        <v>11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>
        <v>22</v>
      </c>
      <c r="D89" s="150">
        <v>22</v>
      </c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62</v>
      </c>
      <c r="D91" s="154">
        <f>SUM(D87:D90)</f>
        <v>56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713</v>
      </c>
      <c r="D93" s="154">
        <f>D64+D75+D84+D91+D92</f>
        <v>663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718</v>
      </c>
      <c r="D94" s="163">
        <f>D93+D55</f>
        <v>669</v>
      </c>
      <c r="E94" s="447" t="s">
        <v>270</v>
      </c>
      <c r="F94" s="287" t="s">
        <v>271</v>
      </c>
      <c r="G94" s="164">
        <f>G36+G39+G55+G79</f>
        <v>718</v>
      </c>
      <c r="H94" s="164">
        <f>H36+H39+H55+H79</f>
        <v>669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860</v>
      </c>
      <c r="B98" s="430"/>
      <c r="C98" s="588" t="s">
        <v>861</v>
      </c>
      <c r="D98" s="588"/>
      <c r="E98" s="588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8" t="s">
        <v>862</v>
      </c>
      <c r="D100" s="589"/>
      <c r="E100" s="589"/>
      <c r="F100" s="588"/>
      <c r="G100" s="589"/>
      <c r="H100" s="589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6">
      <selection activeCell="G11" sqref="G11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2" t="str">
        <f>'справка №1-БАЛАНС'!E3</f>
        <v>"ПИ АР ЕМ " ООД</v>
      </c>
      <c r="C2" s="592"/>
      <c r="D2" s="592"/>
      <c r="E2" s="592"/>
      <c r="F2" s="594" t="s">
        <v>2</v>
      </c>
      <c r="G2" s="594"/>
      <c r="H2" s="524">
        <f>'справка №1-БАЛАНС'!H3</f>
        <v>175326256</v>
      </c>
    </row>
    <row r="3" spans="1:8" ht="15">
      <c r="A3" s="465" t="s">
        <v>274</v>
      </c>
      <c r="B3" s="592" t="str">
        <f>'справка №1-БАЛАНС'!E4</f>
        <v>неконсолидиран</v>
      </c>
      <c r="C3" s="592"/>
      <c r="D3" s="592"/>
      <c r="E3" s="592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3" t="str">
        <f>'справка №1-БАЛАНС'!E5</f>
        <v>към 31.03.2012 г.</v>
      </c>
      <c r="C4" s="593"/>
      <c r="D4" s="593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185</v>
      </c>
      <c r="D9" s="45">
        <v>211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764</v>
      </c>
      <c r="D10" s="45">
        <v>1019</v>
      </c>
      <c r="E10" s="296" t="s">
        <v>288</v>
      </c>
      <c r="F10" s="547" t="s">
        <v>289</v>
      </c>
      <c r="G10" s="548">
        <v>20</v>
      </c>
      <c r="H10" s="548">
        <v>2</v>
      </c>
    </row>
    <row r="11" spans="1:8" ht="12">
      <c r="A11" s="296" t="s">
        <v>290</v>
      </c>
      <c r="B11" s="297" t="s">
        <v>291</v>
      </c>
      <c r="C11" s="45">
        <v>1</v>
      </c>
      <c r="D11" s="45">
        <v>1</v>
      </c>
      <c r="E11" s="298" t="s">
        <v>292</v>
      </c>
      <c r="F11" s="547" t="s">
        <v>293</v>
      </c>
      <c r="G11" s="548">
        <v>1073</v>
      </c>
      <c r="H11" s="548">
        <v>1287</v>
      </c>
    </row>
    <row r="12" spans="1:8" ht="12">
      <c r="A12" s="296" t="s">
        <v>294</v>
      </c>
      <c r="B12" s="297" t="s">
        <v>295</v>
      </c>
      <c r="C12" s="45">
        <v>53</v>
      </c>
      <c r="D12" s="45">
        <v>66</v>
      </c>
      <c r="E12" s="298" t="s">
        <v>78</v>
      </c>
      <c r="F12" s="547" t="s">
        <v>296</v>
      </c>
      <c r="G12" s="548"/>
      <c r="H12" s="548"/>
    </row>
    <row r="13" spans="1:18" ht="12">
      <c r="A13" s="296" t="s">
        <v>297</v>
      </c>
      <c r="B13" s="297" t="s">
        <v>298</v>
      </c>
      <c r="C13" s="45">
        <v>9</v>
      </c>
      <c r="D13" s="45">
        <v>11</v>
      </c>
      <c r="E13" s="299" t="s">
        <v>51</v>
      </c>
      <c r="F13" s="549" t="s">
        <v>299</v>
      </c>
      <c r="G13" s="546">
        <f>SUM(G9:G12)</f>
        <v>1093</v>
      </c>
      <c r="H13" s="546">
        <f>SUM(H9:H12)</f>
        <v>1289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>
        <v>6</v>
      </c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20</v>
      </c>
      <c r="D16" s="46">
        <v>28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1038</v>
      </c>
      <c r="D19" s="48">
        <f>SUM(D9:D15)+D16</f>
        <v>1336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/>
      <c r="D22" s="45"/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0</v>
      </c>
      <c r="D26" s="48">
        <f>SUM(D22:D25)</f>
        <v>0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1038</v>
      </c>
      <c r="D28" s="49">
        <f>D26+D19</f>
        <v>1336</v>
      </c>
      <c r="E28" s="126" t="s">
        <v>338</v>
      </c>
      <c r="F28" s="552" t="s">
        <v>339</v>
      </c>
      <c r="G28" s="546">
        <f>G13+G15+G24</f>
        <v>1093</v>
      </c>
      <c r="H28" s="546">
        <f>H13+H15+H24</f>
        <v>1289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55</v>
      </c>
      <c r="D30" s="49">
        <f>IF((H28-D28)&gt;0,H28-D28,0)</f>
        <v>0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47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1038</v>
      </c>
      <c r="D33" s="48">
        <f>D28-D31+D32</f>
        <v>1336</v>
      </c>
      <c r="E33" s="126" t="s">
        <v>352</v>
      </c>
      <c r="F33" s="552" t="s">
        <v>353</v>
      </c>
      <c r="G33" s="52">
        <f>G32-G31+G28</f>
        <v>1093</v>
      </c>
      <c r="H33" s="52">
        <f>H32-H31+H28</f>
        <v>1289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55</v>
      </c>
      <c r="D34" s="49">
        <f>IF((H33-D33)&gt;0,H33-D33,0)</f>
        <v>0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47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55</v>
      </c>
      <c r="D39" s="458">
        <f>+IF((H33-D33-D35)&gt;0,H33-D33-D35,0)</f>
        <v>0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47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55</v>
      </c>
      <c r="D41" s="51">
        <f>IF(H39=0,IF(D39-D40&gt;0,D39-D40+H40,0),IF(H39-H40&lt;0,H40-H39+D39,0))</f>
        <v>0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47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1093</v>
      </c>
      <c r="D42" s="52">
        <f>D33+D35+D39</f>
        <v>1336</v>
      </c>
      <c r="E42" s="127" t="s">
        <v>379</v>
      </c>
      <c r="F42" s="128" t="s">
        <v>380</v>
      </c>
      <c r="G42" s="52">
        <f>G39+G33</f>
        <v>1093</v>
      </c>
      <c r="H42" s="52">
        <f>H39+H33</f>
        <v>1336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5" t="s">
        <v>855</v>
      </c>
      <c r="B45" s="595"/>
      <c r="C45" s="595"/>
      <c r="D45" s="595"/>
      <c r="E45" s="595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863</v>
      </c>
      <c r="C48" s="425" t="s">
        <v>381</v>
      </c>
      <c r="D48" s="591" t="s">
        <v>864</v>
      </c>
      <c r="E48" s="591"/>
      <c r="F48" s="591"/>
      <c r="G48" s="591"/>
      <c r="H48" s="591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91" t="s">
        <v>865</v>
      </c>
      <c r="E50" s="591"/>
      <c r="F50" s="591"/>
      <c r="G50" s="591"/>
      <c r="H50" s="591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B53" sqref="B53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31.03.2012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1545</v>
      </c>
      <c r="D10" s="53">
        <v>5539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-1409</v>
      </c>
      <c r="D11" s="53">
        <v>-5101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-61</v>
      </c>
      <c r="D13" s="53">
        <v>-299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-58</v>
      </c>
      <c r="D14" s="53">
        <v>-3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-2</v>
      </c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-10</v>
      </c>
      <c r="D19" s="53">
        <v>-174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5</v>
      </c>
      <c r="D20" s="54">
        <f>SUM(D10:D19)</f>
        <v>-38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/>
      <c r="D41" s="53">
        <v>-3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0</v>
      </c>
      <c r="D42" s="54">
        <f>SUM(D34:D41)</f>
        <v>-3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5</v>
      </c>
      <c r="D43" s="54">
        <f>D42+D32+D20</f>
        <v>-41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57</v>
      </c>
      <c r="D44" s="131">
        <v>98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62</v>
      </c>
      <c r="D45" s="54">
        <f>D44+D43</f>
        <v>57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62</v>
      </c>
      <c r="D46" s="55">
        <v>57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>
        <v>22</v>
      </c>
      <c r="D47" s="55">
        <v>22</v>
      </c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80"/>
      <c r="D50" s="580"/>
      <c r="G50" s="132"/>
      <c r="H50" s="132"/>
    </row>
    <row r="51" spans="1:8" ht="12">
      <c r="A51" s="433" t="s">
        <v>866</v>
      </c>
      <c r="B51" s="434"/>
      <c r="C51" s="317"/>
      <c r="D51" s="317"/>
      <c r="G51" s="132"/>
      <c r="H51" s="132"/>
    </row>
    <row r="52" spans="1:8" ht="12">
      <c r="A52" s="316"/>
      <c r="B52" s="434" t="s">
        <v>867</v>
      </c>
      <c r="C52" s="580"/>
      <c r="D52" s="580"/>
      <c r="G52" s="132"/>
      <c r="H52" s="132"/>
    </row>
    <row r="53" spans="1:8" ht="12">
      <c r="A53" s="316"/>
      <c r="B53" s="434" t="s">
        <v>868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L32" sqref="L32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1" t="s">
        <v>459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2" t="str">
        <f>'справка №1-БАЛАНС'!E3</f>
        <v>"ПИ АР ЕМ " ООД</v>
      </c>
      <c r="C3" s="582"/>
      <c r="D3" s="582"/>
      <c r="E3" s="582"/>
      <c r="F3" s="582"/>
      <c r="G3" s="582"/>
      <c r="H3" s="582"/>
      <c r="I3" s="582"/>
      <c r="J3" s="474"/>
      <c r="K3" s="596" t="s">
        <v>2</v>
      </c>
      <c r="L3" s="596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82" t="str">
        <f>'справка №1-БАЛАНС'!E4</f>
        <v>неконсолидиран</v>
      </c>
      <c r="C4" s="582"/>
      <c r="D4" s="582"/>
      <c r="E4" s="582"/>
      <c r="F4" s="582"/>
      <c r="G4" s="582"/>
      <c r="H4" s="582"/>
      <c r="I4" s="582"/>
      <c r="J4" s="135"/>
      <c r="K4" s="597" t="s">
        <v>4</v>
      </c>
      <c r="L4" s="597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8" t="str">
        <f>'справка №1-БАЛАНС'!E5</f>
        <v>към 31.03.2012 г.</v>
      </c>
      <c r="C5" s="598"/>
      <c r="D5" s="598"/>
      <c r="E5" s="598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135</v>
      </c>
      <c r="J11" s="57">
        <f>'справка №1-БАЛАНС'!H29+'справка №1-БАЛАНС'!H32</f>
        <v>-3</v>
      </c>
      <c r="K11" s="59"/>
      <c r="L11" s="342">
        <f>SUM(C11:K11)</f>
        <v>137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135</v>
      </c>
      <c r="J15" s="60">
        <f t="shared" si="2"/>
        <v>-3</v>
      </c>
      <c r="K15" s="60">
        <f t="shared" si="2"/>
        <v>0</v>
      </c>
      <c r="L15" s="342">
        <f t="shared" si="1"/>
        <v>137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55</v>
      </c>
      <c r="J16" s="343">
        <f>+'справка №1-БАЛАНС'!G32</f>
        <v>0</v>
      </c>
      <c r="K16" s="59"/>
      <c r="L16" s="342">
        <f t="shared" si="1"/>
        <v>55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190</v>
      </c>
      <c r="J29" s="58">
        <f t="shared" si="6"/>
        <v>-3</v>
      </c>
      <c r="K29" s="58">
        <f t="shared" si="6"/>
        <v>0</v>
      </c>
      <c r="L29" s="342">
        <f t="shared" si="1"/>
        <v>192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190</v>
      </c>
      <c r="J32" s="58">
        <f t="shared" si="7"/>
        <v>-3</v>
      </c>
      <c r="K32" s="58">
        <f t="shared" si="7"/>
        <v>0</v>
      </c>
      <c r="L32" s="342">
        <f t="shared" si="1"/>
        <v>192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83" t="s">
        <v>856</v>
      </c>
      <c r="B35" s="583"/>
      <c r="C35" s="583"/>
      <c r="D35" s="583"/>
      <c r="E35" s="583"/>
      <c r="F35" s="583"/>
      <c r="G35" s="583"/>
      <c r="H35" s="583"/>
      <c r="I35" s="583"/>
      <c r="J35" s="583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869</v>
      </c>
      <c r="B38" s="18"/>
      <c r="C38" s="354" t="s">
        <v>867</v>
      </c>
      <c r="D38" s="354"/>
      <c r="E38" s="354"/>
      <c r="F38" s="354"/>
      <c r="G38" s="354"/>
      <c r="H38" s="354"/>
      <c r="I38" s="354"/>
      <c r="J38" s="536"/>
      <c r="K38" s="536"/>
      <c r="L38" s="354" t="s">
        <v>868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7">
      <selection activeCell="K16" sqref="K16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6" t="s">
        <v>383</v>
      </c>
      <c r="B2" s="607"/>
      <c r="C2" s="608" t="str">
        <f>'справка №1-БАЛАНС'!E3</f>
        <v>"ПИ АР ЕМ " ООД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6" t="s">
        <v>5</v>
      </c>
      <c r="B3" s="607"/>
      <c r="C3" s="609" t="str">
        <f>'справка №1-БАЛАНС'!E5</f>
        <v>към 31.03.2012 г.</v>
      </c>
      <c r="D3" s="609"/>
      <c r="E3" s="609"/>
      <c r="F3" s="483"/>
      <c r="G3" s="483"/>
      <c r="H3" s="483"/>
      <c r="I3" s="483"/>
      <c r="J3" s="483"/>
      <c r="K3" s="483"/>
      <c r="L3" s="483"/>
      <c r="M3" s="599" t="s">
        <v>4</v>
      </c>
      <c r="N3" s="599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0" t="s">
        <v>463</v>
      </c>
      <c r="B5" s="601"/>
      <c r="C5" s="604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2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2" t="s">
        <v>528</v>
      </c>
      <c r="R5" s="612" t="s">
        <v>529</v>
      </c>
    </row>
    <row r="6" spans="1:18" s="99" customFormat="1" ht="48">
      <c r="A6" s="602"/>
      <c r="B6" s="603"/>
      <c r="C6" s="605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3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3"/>
      <c r="R6" s="613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>
        <v>10</v>
      </c>
      <c r="E11" s="188"/>
      <c r="F11" s="188"/>
      <c r="G11" s="73">
        <f t="shared" si="2"/>
        <v>10</v>
      </c>
      <c r="H11" s="64"/>
      <c r="I11" s="64"/>
      <c r="J11" s="73">
        <f t="shared" si="3"/>
        <v>10</v>
      </c>
      <c r="K11" s="64">
        <v>7</v>
      </c>
      <c r="L11" s="64">
        <v>1</v>
      </c>
      <c r="M11" s="64"/>
      <c r="N11" s="73">
        <f t="shared" si="4"/>
        <v>8</v>
      </c>
      <c r="O11" s="64"/>
      <c r="P11" s="64"/>
      <c r="Q11" s="73">
        <f t="shared" si="0"/>
        <v>8</v>
      </c>
      <c r="R11" s="73">
        <f t="shared" si="1"/>
        <v>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4</v>
      </c>
      <c r="E14" s="188"/>
      <c r="F14" s="188"/>
      <c r="G14" s="73">
        <f t="shared" si="2"/>
        <v>4</v>
      </c>
      <c r="H14" s="64"/>
      <c r="I14" s="64"/>
      <c r="J14" s="73">
        <f t="shared" si="3"/>
        <v>4</v>
      </c>
      <c r="K14" s="64">
        <v>1</v>
      </c>
      <c r="L14" s="64"/>
      <c r="M14" s="64"/>
      <c r="N14" s="73">
        <f t="shared" si="4"/>
        <v>1</v>
      </c>
      <c r="O14" s="64"/>
      <c r="P14" s="64"/>
      <c r="Q14" s="73">
        <f t="shared" si="0"/>
        <v>1</v>
      </c>
      <c r="R14" s="73">
        <f t="shared" si="1"/>
        <v>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14</v>
      </c>
      <c r="E17" s="193">
        <f>SUM(E9:E16)</f>
        <v>0</v>
      </c>
      <c r="F17" s="193">
        <f>SUM(F9:F16)</f>
        <v>0</v>
      </c>
      <c r="G17" s="73">
        <f t="shared" si="2"/>
        <v>14</v>
      </c>
      <c r="H17" s="74">
        <f>SUM(H9:H16)</f>
        <v>0</v>
      </c>
      <c r="I17" s="74">
        <f>SUM(I9:I16)</f>
        <v>0</v>
      </c>
      <c r="J17" s="73">
        <f t="shared" si="3"/>
        <v>14</v>
      </c>
      <c r="K17" s="74">
        <f>SUM(K9:K16)</f>
        <v>8</v>
      </c>
      <c r="L17" s="74">
        <f>SUM(L9:L16)</f>
        <v>1</v>
      </c>
      <c r="M17" s="74">
        <f>SUM(M9:M16)</f>
        <v>0</v>
      </c>
      <c r="N17" s="73">
        <f t="shared" si="4"/>
        <v>9</v>
      </c>
      <c r="O17" s="74">
        <f>SUM(O9:O16)</f>
        <v>0</v>
      </c>
      <c r="P17" s="74">
        <f>SUM(P9:P16)</f>
        <v>0</v>
      </c>
      <c r="Q17" s="73">
        <f t="shared" si="5"/>
        <v>9</v>
      </c>
      <c r="R17" s="73">
        <f t="shared" si="6"/>
        <v>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16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16</v>
      </c>
      <c r="H40" s="436">
        <f t="shared" si="13"/>
        <v>0</v>
      </c>
      <c r="I40" s="436">
        <f t="shared" si="13"/>
        <v>0</v>
      </c>
      <c r="J40" s="436">
        <f t="shared" si="13"/>
        <v>16</v>
      </c>
      <c r="K40" s="436">
        <f t="shared" si="13"/>
        <v>10</v>
      </c>
      <c r="L40" s="436">
        <f t="shared" si="13"/>
        <v>1</v>
      </c>
      <c r="M40" s="436">
        <f t="shared" si="13"/>
        <v>0</v>
      </c>
      <c r="N40" s="436">
        <f t="shared" si="13"/>
        <v>11</v>
      </c>
      <c r="O40" s="436">
        <f t="shared" si="13"/>
        <v>0</v>
      </c>
      <c r="P40" s="436">
        <f t="shared" si="13"/>
        <v>0</v>
      </c>
      <c r="Q40" s="436">
        <f t="shared" si="13"/>
        <v>11</v>
      </c>
      <c r="R40" s="436">
        <f t="shared" si="13"/>
        <v>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871</v>
      </c>
      <c r="C44" s="352"/>
      <c r="D44" s="353"/>
      <c r="E44" s="353"/>
      <c r="F44" s="353"/>
      <c r="G44" s="349"/>
      <c r="H44" s="354" t="s">
        <v>870</v>
      </c>
      <c r="I44" s="354"/>
      <c r="J44" s="354"/>
      <c r="K44" s="354"/>
      <c r="L44" s="354"/>
      <c r="M44" s="354"/>
      <c r="N44" s="354"/>
      <c r="O44" s="610" t="s">
        <v>868</v>
      </c>
      <c r="P44" s="611"/>
      <c r="Q44" s="611"/>
      <c r="R44" s="611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O44:R44"/>
    <mergeCell ref="Q5:Q6"/>
    <mergeCell ref="R5:R6"/>
    <mergeCell ref="J5:J6"/>
    <mergeCell ref="M3:N3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6">
      <selection activeCell="D96" sqref="D96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20" t="str">
        <f>'справка №1-БАЛАНС'!E3</f>
        <v>"ПИ АР ЕМ " ООД</v>
      </c>
      <c r="C3" s="621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8" t="str">
        <f>'справка №1-БАЛАНС'!E5</f>
        <v>към 31.03.2012 г.</v>
      </c>
      <c r="C4" s="619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647</v>
      </c>
      <c r="D28" s="107">
        <v>647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1</v>
      </c>
      <c r="D38" s="104">
        <f>SUM(D39:D42)</f>
        <v>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>
        <v>1</v>
      </c>
      <c r="D42" s="107">
        <v>1</v>
      </c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648</v>
      </c>
      <c r="D43" s="103">
        <f>D24+D28+D29+D31+D30+D32+D33+D38</f>
        <v>648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648</v>
      </c>
      <c r="D44" s="102">
        <f>D43+D21+D19+D9</f>
        <v>648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193</v>
      </c>
      <c r="D64" s="107"/>
      <c r="E64" s="118">
        <f t="shared" si="1"/>
        <v>193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193</v>
      </c>
      <c r="D66" s="102">
        <f>D52+D56+D61+D62+D63+D64</f>
        <v>0</v>
      </c>
      <c r="E66" s="118">
        <f t="shared" si="1"/>
        <v>193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331</v>
      </c>
      <c r="D85" s="103">
        <f>SUM(D86:D90)+D94</f>
        <v>331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284</v>
      </c>
      <c r="D87" s="107">
        <v>284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27</v>
      </c>
      <c r="D89" s="107">
        <v>27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15</v>
      </c>
      <c r="D90" s="102">
        <f>SUM(D91:D93)</f>
        <v>15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13</v>
      </c>
      <c r="D92" s="107">
        <v>13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2</v>
      </c>
      <c r="D93" s="107">
        <v>2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5</v>
      </c>
      <c r="D94" s="107">
        <v>5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>
        <v>2</v>
      </c>
      <c r="D95" s="107">
        <v>2</v>
      </c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333</v>
      </c>
      <c r="D96" s="103">
        <f>D85+D80+D75+D71+D95</f>
        <v>333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526</v>
      </c>
      <c r="D97" s="103">
        <f>D96+D68+D66</f>
        <v>333</v>
      </c>
      <c r="E97" s="103">
        <f>E96+E68+E66</f>
        <v>193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5" t="s">
        <v>872</v>
      </c>
      <c r="B109" s="615"/>
      <c r="C109" s="615" t="s">
        <v>873</v>
      </c>
      <c r="D109" s="615"/>
      <c r="E109" s="615"/>
      <c r="F109" s="61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4" t="s">
        <v>868</v>
      </c>
      <c r="D111" s="614"/>
      <c r="E111" s="614"/>
      <c r="F111" s="614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3" sqref="C33"/>
    </sheetView>
  </sheetViews>
  <sheetFormatPr defaultColWidth="9.00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2" t="str">
        <f>'справка №1-БАЛАНС'!E3</f>
        <v>"ПИ АР ЕМ " ООД</v>
      </c>
      <c r="C4" s="622"/>
      <c r="D4" s="622"/>
      <c r="E4" s="622"/>
      <c r="F4" s="622"/>
      <c r="G4" s="627" t="s">
        <v>2</v>
      </c>
      <c r="H4" s="627"/>
      <c r="I4" s="498">
        <f>'справка №1-БАЛАНС'!H3</f>
        <v>175326256</v>
      </c>
    </row>
    <row r="5" spans="1:9" ht="15">
      <c r="A5" s="499" t="s">
        <v>5</v>
      </c>
      <c r="B5" s="623" t="str">
        <f>'справка №1-БАЛАНС'!E5</f>
        <v>към 31.03.2012 г.</v>
      </c>
      <c r="C5" s="623"/>
      <c r="D5" s="623"/>
      <c r="E5" s="623"/>
      <c r="F5" s="623"/>
      <c r="G5" s="625" t="s">
        <v>4</v>
      </c>
      <c r="H5" s="626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860</v>
      </c>
      <c r="B30" s="457"/>
      <c r="C30" s="615" t="s">
        <v>867</v>
      </c>
      <c r="D30" s="615"/>
      <c r="E30" s="615"/>
      <c r="F30" s="615"/>
      <c r="G30" s="573"/>
      <c r="H30" s="418"/>
      <c r="I30" s="624"/>
      <c r="J30" s="624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4" t="s">
        <v>868</v>
      </c>
      <c r="D32" s="614"/>
      <c r="E32" s="614"/>
      <c r="F32" s="614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86">
      <selection activeCell="A165" sqref="A165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8" t="str">
        <f>'справка №1-БАЛАНС'!E3</f>
        <v>"ПИ АР ЕМ " ООД</v>
      </c>
      <c r="C5" s="628"/>
      <c r="D5" s="628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9" t="str">
        <f>'справка №1-БАЛАНС'!E5</f>
        <v>към 31.03.2012 г.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860</v>
      </c>
      <c r="B151" s="451"/>
      <c r="C151" s="630" t="s">
        <v>867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868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2011-04-28T10:26:22Z</cp:lastPrinted>
  <dcterms:created xsi:type="dcterms:W3CDTF">2000-06-29T12:02:40Z</dcterms:created>
  <dcterms:modified xsi:type="dcterms:W3CDTF">2012-04-26T11:25:20Z</dcterms:modified>
  <cp:category/>
  <cp:version/>
  <cp:contentType/>
  <cp:contentStatus/>
</cp:coreProperties>
</file>