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85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<sst xmlns="http://schemas.openxmlformats.org/spreadsheetml/2006/main" count="1051" uniqueCount="869">
  <si>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</si>
  <si>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</si>
  <si>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</si>
  <si>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</si>
  <si>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</si>
  <si>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</si>
  <si>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</si>
  <si>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</si>
  <si>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</si>
  <si>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</si>
  <si>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</si>
  <si>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</si>
  <si>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</si>
  <si>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</si>
  <si>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</si>
  <si>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</si>
  <si>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</si>
  <si>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</si>
  <si>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</si>
  <si>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</si>
  <si>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</si>
  <si>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</si>
  <si>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</si>
  <si>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</si>
  <si>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</si>
  <si>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</si>
  <si>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</si>
  <si>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</si>
  <si>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</si>
  <si>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</si>
  <si>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</si>
  <si>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</si>
  <si>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</si>
  <si>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</si>
  <si>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</si>
  <si>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</si>
  <si>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</si>
  <si>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</si>
  <si>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</si>
  <si>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</si>
  <si>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</si>
  <si>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</si>
  <si>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</si>
  <si>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</si>
  <si>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</si>
  <si>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</si>
  <si>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</si>
  <si>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</si>
  <si>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</si>
  <si>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</si>
  <si>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</si>
  <si>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</si>
  <si>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</si>
  <si>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</si>
  <si>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</si>
  <si>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</si>
  <si>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</si>
  <si>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</si>
  <si>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</si>
  <si>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</si>
  <si>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</si>
  <si>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</si>
  <si>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</si>
  <si>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</si>
  <si>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</si>
  <si>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</si>
  <si>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</si>
  <si>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</si>
  <si>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</si>
  <si>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</si>
  <si>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</si>
  <si>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</si>
  <si>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</si>
  <si>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</si>
  <si>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</si>
  <si>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</si>
  <si>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</si>
  <si>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</si>
  <si>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</si>
  <si>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</si>
  <si>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</si>
  <si>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</si>
  <si>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</si>
  <si>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</si>
  <si>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</si>
  <si>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</si>
  <si>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</si>
  <si>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</si>
  <si>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</si>
  <si>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</si>
  <si>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</si>
  <si>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</si>
  <si>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</si>
  <si>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</si>
  <si>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</si>
  <si>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</si>
  <si>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</si>
  <si>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</si>
  <si>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</si>
  <si>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</si>
  <si>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</si>
  <si>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</si>
  <si>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</si>
  <si>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</si>
  <si>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</si>
  <si>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</si>
  <si>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</si>
  <si>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</si>
  <si>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</si>
  <si>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</si>
  <si>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</si>
  <si>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</si>
  <si>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</si>
  <si>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</si>
  <si>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</si>
  <si>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</si>
  <si>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</si>
  <si>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</si>
  <si>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</si>
  <si>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</si>
  <si>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</si>
  <si>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</si>
  <si>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</si>
  <si>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</si>
  <si>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</si>
  <si>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</si>
  <si>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</si>
  <si>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</si>
  <si>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</si>
  <si>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</si>
  <si>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</si>
  <si>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</si>
  <si>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</si>
  <si>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</si>
  <si>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</si>
  <si>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</si>
  <si>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</si>
  <si>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</si>
  <si>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</si>
  <si>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</si>
  <si>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</si>
  <si>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</si>
  <si>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</si>
  <si>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</si>
  <si>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</si>
  <si>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</si>
  <si>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</si>
  <si>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</si>
  <si>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</si>
  <si>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</si>
  <si>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</si>
  <si>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</si>
  <si>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</si>
  <si>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</si>
  <si>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</si>
  <si>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</si>
  <si>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</si>
  <si>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</si>
  <si>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</si>
  <si>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</si>
  <si>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</si>
  <si>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</si>
  <si>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</si>
  <si>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</si>
  <si>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</si>
  <si>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</si>
  <si>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</si>
  <si>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</si>
  <si>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</si>
  <si>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</si>
  <si>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</si>
  <si>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</si>
  <si>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</si>
  <si>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</si>
  <si>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</si>
  <si>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</si>
  <si>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</si>
  <si>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</si>
  <si>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</si>
  <si>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</si>
  <si>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</si>
  <si>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</si>
  <si>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</si>
  <si>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</si>
  <si>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</si>
  <si>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</si>
  <si>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</si>
  <si>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</si>
  <si>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</si>
  <si>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</si>
  <si>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</si>
  <si>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</si>
  <si>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</si>
  <si>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</si>
  <si>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</si>
  <si>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</si>
  <si>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</si>
  <si>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</si>
  <si>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</si>
  <si>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</si>
  <si>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</si>
  <si>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</si>
  <si>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</si>
  <si>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</si>
  <si>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</si>
  <si>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</si>
  <si>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</si>
  <si>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</si>
  <si>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</si>
  <si>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</si>
  <si>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</si>
  <si>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</si>
  <si>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</si>
  <si>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</si>
  <si>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</si>
  <si>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</si>
  <si>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</si>
  <si>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</si>
  <si>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</si>
  <si>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</si>
  <si>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</si>
  <si>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</si>
  <si>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</si>
  <si>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</si>
  <si>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</si>
  <si>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</si>
  <si>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</si>
  <si>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</si>
  <si>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</si>
  <si>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</si>
  <si>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</si>
  <si>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</si>
  <si>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</si>
  <si>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</si>
  <si>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</si>
  <si>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</si>
  <si>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</si>
  <si>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</si>
  <si>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</si>
  <si>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</si>
  <si>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</si>
  <si>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</si>
  <si>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</si>
  <si>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</si>
  <si>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</si>
  <si>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</si>
  <si>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</si>
  <si>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</si>
  <si>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</si>
  <si>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</si>
  <si>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</si>
  <si>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</si>
  <si>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</si>
  <si>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</si>
  <si>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</si>
  <si>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</si>
  <si>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</si>
  <si>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</si>
  <si>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</si>
  <si>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</si>
  <si>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</si>
  <si>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</si>
  <si>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</si>
  <si>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</si>
  <si>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</si>
  <si>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</si>
  <si>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</si>
  <si>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</si>
  <si>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</si>
  <si>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</si>
  <si>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</si>
  <si>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</si>
  <si>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</si>
  <si>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</si>
  <si>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</si>
  <si>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</si>
  <si>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</si>
  <si>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</si>
  <si>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</si>
  <si>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</si>
  <si>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</si>
  <si>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</si>
  <si>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</si>
  <si>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</si>
  <si>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</si>
  <si>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</si>
  <si>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</si>
  <si>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</si>
  <si>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</si>
  <si>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</si>
  <si>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</si>
  <si>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</si>
  <si>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</si>
  <si>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</si>
  <si>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</si>
  <si>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</si>
  <si>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</si>
  <si>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</si>
  <si>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</si>
  <si>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</si>
  <si>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</si>
  <si>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</si>
  <si>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</si>
  <si>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</si>
  <si>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</si>
  <si>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</si>
  <si>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</si>
  <si>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</si>
  <si>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</si>
  <si>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</si>
  <si>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</si>
  <si>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</si>
  <si>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</si>
  <si>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</si>
  <si>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</si>
  <si>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</si>
  <si>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</si>
  <si>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</si>
  <si>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</si>
  <si>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</si>
  <si>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</si>
  <si>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</si>
  <si>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</si>
  <si>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</si>
  <si>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</si>
  <si>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</si>
  <si>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</si>
  <si>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</si>
  <si>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</si>
  <si>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</si>
  <si>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</si>
  <si>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</si>
  <si>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</si>
  <si>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</si>
  <si>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</si>
  <si>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</si>
  <si>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</si>
  <si>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</si>
  <si>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</si>
  <si>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</si>
  <si>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</si>
  <si>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</si>
  <si>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</si>
  <si>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</si>
  <si>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</si>
  <si>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</si>
  <si>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</si>
  <si>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</si>
  <si>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</si>
  <si>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</si>
  <si>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</si>
  <si>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</si>
  <si>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</si>
  <si>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</si>
  <si>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</si>
  <si>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</si>
  <si>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</si>
  <si>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</si>
  <si>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</si>
  <si>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</si>
  <si>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</si>
  <si>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</si>
  <si>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</si>
  <si>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</si>
  <si>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</si>
  <si>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</si>
  <si>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</si>
  <si>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</si>
  <si>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</si>
  <si>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</si>
  <si>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</si>
  <si>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</si>
  <si>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</si>
  <si>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</si>
  <si>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</si>
  <si>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</si>
  <si>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</si>
  <si>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</si>
  <si>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</si>
  <si>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</si>
  <si>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</si>
  <si>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</si>
  <si>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</si>
  <si>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</si>
  <si>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</si>
  <si>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</si>
  <si>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</si>
  <si>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</si>
  <si>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</si>
  <si>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</si>
  <si>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</si>
  <si>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</si>
  <si>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</si>
  <si>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</si>
  <si>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</si>
  <si>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</si>
  <si>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</si>
  <si>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</si>
  <si>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</si>
  <si>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</si>
  <si>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</si>
  <si>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</si>
  <si>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</si>
  <si>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</si>
  <si>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</si>
  <si>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</si>
  <si>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</si>
  <si>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</si>
  <si>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</si>
  <si>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</si>
  <si>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</si>
  <si>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</si>
  <si>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</si>
  <si>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</si>
  <si>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</si>
  <si>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</si>
  <si>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</si>
  <si>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</si>
  <si>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</si>
  <si>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</si>
  <si>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</si>
  <si>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</si>
  <si>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</si>
  <si>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</si>
  <si>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</si>
  <si>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</si>
  <si>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</si>
  <si>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</si>
  <si>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</si>
  <si>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</si>
  <si>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</si>
  <si>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</si>
  <si>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</si>
  <si>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</si>
  <si>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</si>
  <si>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</si>
  <si>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</si>
  <si>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</si>
  <si>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</si>
  <si>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</si>
  <si>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</si>
  <si>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</si>
  <si>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</si>
  <si>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</si>
  <si>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</si>
  <si>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</si>
  <si>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</si>
  <si>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</si>
  <si>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</si>
  <si>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</si>
  <si>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</si>
  <si>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</si>
  <si>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</si>
  <si>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</si>
  <si>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</si>
  <si>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</si>
  <si>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</si>
  <si>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</si>
  <si>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</si>
  <si>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</si>
  <si>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</si>
  <si>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</si>
  <si>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</si>
  <si>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</si>
  <si>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</si>
  <si>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</si>
  <si>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</si>
  <si>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</si>
  <si>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</si>
  <si>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</si>
  <si>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</si>
  <si>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</si>
  <si>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</si>
  <si>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</si>
  <si>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</si>
  <si>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</si>
  <si>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</si>
  <si>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</si>
  <si>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</si>
  <si>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</si>
  <si>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</si>
  <si>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</si>
  <si>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</si>
  <si>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</si>
  <si>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</si>
  <si>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</si>
  <si>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</si>
  <si>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</si>
  <si>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</si>
  <si>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</si>
  <si>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</si>
  <si>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</si>
  <si>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</si>
  <si>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</si>
  <si>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</si>
  <si>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</si>
  <si>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</si>
  <si>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</si>
  <si>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</si>
  <si>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</si>
  <si>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</si>
  <si>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</si>
  <si>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</si>
  <si>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</si>
  <si>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</si>
  <si>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</si>
  <si>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</si>
  <si>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</si>
  <si>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</si>
  <si>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</si>
  <si>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</si>
  <si>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</si>
  <si>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</si>
  <si>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</si>
  <si>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</si>
  <si>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</si>
  <si>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</si>
  <si>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</si>
  <si>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</si>
  <si>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</si>
  <si>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</si>
  <si>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</si>
  <si>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</si>
  <si>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</si>
  <si>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</si>
  <si>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</si>
  <si>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</si>
  <si>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</si>
  <si>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</si>
  <si>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</si>
  <si>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</si>
  <si>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</si>
  <si>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</si>
  <si>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</si>
  <si>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</si>
  <si>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</si>
  <si>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</si>
  <si>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</si>
  <si>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</si>
  <si>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</si>
  <si>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</si>
  <si>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</si>
  <si>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</si>
  <si>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</si>
  <si>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</si>
  <si>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</si>
  <si>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</si>
  <si>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</si>
  <si>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</si>
  <si>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</si>
  <si>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</si>
  <si>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</si>
  <si>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</si>
  <si>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</si>
  <si>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</si>
  <si>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</si>
  <si>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</si>
  <si>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</si>
  <si>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</si>
  <si>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</si>
  <si>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</si>
  <si>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</si>
  <si>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</si>
  <si>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</si>
  <si>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</si>
  <si>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</si>
  <si>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</si>
  <si>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</si>
  <si>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</si>
  <si>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</si>
  <si>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</si>
  <si>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</si>
  <si>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</si>
  <si>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</si>
  <si>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</si>
  <si>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</si>
  <si>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</si>
  <si>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</si>
  <si>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</si>
  <si>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</si>
  <si>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</si>
  <si>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</si>
  <si>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</si>
  <si>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</si>
  <si>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</si>
  <si>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</si>
  <si>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</si>
  <si>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</si>
  <si>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</si>
  <si>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</si>
  <si>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</si>
  <si>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</si>
  <si>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</si>
  <si>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</si>
  <si>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</si>
  <si>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</si>
  <si>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</si>
  <si>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</si>
  <si>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</si>
  <si>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</si>
  <si>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</si>
  <si>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</si>
  <si>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</si>
  <si>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</si>
  <si>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</si>
  <si>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</si>
  <si>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</si>
  <si>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</si>
  <si>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</si>
  <si>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</si>
  <si>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</si>
  <si>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</si>
  <si>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</si>
  <si>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</si>
  <si>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</si>
  <si>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</si>
  <si>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</si>
  <si>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</si>
  <si>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</si>
  <si>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</si>
  <si>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</si>
  <si>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</si>
  <si>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</si>
  <si>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</si>
  <si>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</si>
  <si>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</si>
  <si>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</si>
  <si>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</si>
  <si>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</si>
  <si>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</si>
  <si>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</si>
  <si>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</si>
  <si>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</si>
  <si>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</si>
  <si>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</si>
  <si>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</si>
  <si>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</si>
  <si>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</si>
  <si>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</si>
  <si>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</si>
  <si>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</si>
  <si>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</si>
  <si>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</si>
  <si>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</si>
  <si>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</si>
  <si>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</si>
  <si>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</si>
  <si>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</si>
  <si>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</si>
  <si>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</si>
  <si>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</si>
  <si>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</si>
  <si>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</si>
  <si>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</si>
  <si>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</si>
  <si>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</si>
  <si>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</si>
  <si>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</si>
  <si>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</si>
  <si>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</si>
  <si>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</si>
  <si>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</si>
  <si>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</si>
  <si>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</si>
  <si>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</si>
  <si>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</si>
  <si>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</si>
  <si>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</si>
  <si>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</si>
  <si>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</si>
  <si>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</si>
  <si>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</si>
  <si>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</si>
  <si>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</si>
  <si>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</si>
  <si>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</si>
  <si>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</si>
  <si>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</si>
  <si>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</si>
  <si>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</si>
  <si>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</si>
  <si>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</si>
  <si>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</si>
  <si>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</si>
  <si>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</si>
  <si>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</si>
  <si>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</si>
  <si>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</si>
  <si>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</si>
  <si>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</si>
  <si>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</si>
  <si>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</si>
  <si>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</si>
  <si>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</si>
  <si>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</si>
  <si>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</si>
  <si>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</si>
  <si>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</si>
  <si>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</si>
  <si>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</si>
  <si>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</si>
  <si>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</si>
  <si>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</si>
  <si>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</si>
  <si>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</si>
  <si>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</si>
  <si>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</si>
  <si>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</si>
  <si>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</si>
  <si>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</si>
  <si>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</si>
  <si>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</si>
  <si>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</si>
  <si>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</si>
  <si>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</si>
  <si>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</si>
  <si>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</si>
  <si>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</si>
  <si>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</si>
  <si>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</si>
  <si>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</si>
  <si>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</si>
  <si>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</si>
  <si>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</si>
  <si>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</si>
  <si>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</si>
  <si>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</si>
  <si>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</si>
  <si>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</si>
  <si>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</si>
  <si>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</si>
  <si>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</si>
  <si>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</si>
  <si>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</si>
  <si>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</si>
  <si>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</si>
  <si>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</si>
  <si>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</si>
  <si>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</si>
  <si>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</si>
  <si>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</si>
  <si>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</si>
  <si>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</si>
  <si>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</si>
  <si>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</si>
  <si>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</si>
  <si>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</si>
  <si>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</si>
  <si>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</si>
  <si>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</si>
  <si>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</si>
  <si>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</si>
  <si>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</si>
  <si>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</si>
  <si>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</si>
  <si>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</si>
  <si>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</si>
  <si>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</si>
  <si>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</si>
  <si>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</si>
  <si>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</si>
  <si>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</si>
  <si>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</si>
  <si>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</si>
  <si>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</si>
  <si>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</si>
  <si>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</si>
  <si>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</si>
  <si>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</si>
  <si>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</si>
  <si>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</si>
  <si>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</si>
  <si>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</si>
  <si>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</si>
  <si>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</si>
  <si>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</si>
  <si>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</si>
  <si>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</si>
  <si>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</si>
  <si>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</si>
  <si>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</si>
  <si>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</si>
  <si>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</si>
  <si>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</si>
  <si>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</si>
  <si>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</si>
  <si>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</si>
  <si>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</si>
  <si>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</si>
  <si>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</si>
  <si>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</si>
  <si>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</si>
  <si>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</si>
  <si>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</si>
  <si>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</si>
  <si>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</si>
  <si>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</si>
  <si>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</si>
  <si>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</si>
  <si>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</si>
  <si>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</si>
  <si>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</si>
  <si>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</si>
  <si>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</si>
  <si>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</si>
  <si>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</si>
  <si>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</si>
  <si>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</si>
  <si>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</si>
  <si>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</si>
  <si>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</si>
  <si>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</si>
  <si>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</si>
  <si>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</si>
  <si>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</si>
  <si>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</si>
  <si>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</si>
  <si>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</si>
  <si>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</si>
  <si>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</si>
  <si>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</si>
  <si>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</si>
  <si>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</si>
  <si>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</si>
  <si>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</si>
  <si>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</si>
  <si>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</si>
  <si>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</si>
  <si>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</si>
  <si>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</si>
  <si>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</si>
  <si>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</si>
  <si>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</si>
  <si>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</si>
  <si>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</si>
  <si>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</si>
  <si>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</si>
  <si>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</si>
  <si>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</si>
  <si>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</si>
  <si>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</si>
  <si>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</si>
  <si>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</si>
  <si>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</si>
  <si>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</si>
  <si>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</si>
  <si>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</si>
  <si>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</si>
  <si>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</si>
  <si>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</si>
  <si>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</si>
  <si>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</si>
  <si>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</si>
  <si>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</si>
  <si>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</si>
  <si>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</si>
  <si>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</si>
  <si>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</si>
  <si>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</si>
  <si>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</si>
  <si>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</si>
  <si>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</si>
  <si>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</si>
  <si>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</si>
  <si>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</si>
  <si>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</si>
  <si>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</si>
  <si>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развитие на Смолян ЕООД</t>
  </si>
  <si>
    <t>Kонсолидиран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</si>
</sst>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BI%20Credit%20BG_19.09.2013\TBI%20Credit%202014\Monthly%20Reportig\June\KFN\Stand%20alone\FS%20KFN%20062014_st%20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4">
        <row r="21">
          <cell r="R21">
            <v>555</v>
          </cell>
        </row>
        <row r="22">
          <cell r="R22">
            <v>93</v>
          </cell>
        </row>
        <row r="24">
          <cell r="R2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zoomScalePageLayoutView="0" workbookViewId="0" topLeftCell="A43">
      <selection activeCell="G43" activeCellId="1" sqref="G60 G43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9" t="s">
        <v>1</v>
      </c>
      <c r="B3" s="580"/>
      <c r="C3" s="580"/>
      <c r="D3" s="580"/>
      <c r="E3" s="452" t="s">
        <v>864</v>
      </c>
      <c r="F3" s="211" t="s">
        <v>2</v>
      </c>
      <c r="G3" s="166"/>
      <c r="H3" s="451">
        <v>121554961</v>
      </c>
    </row>
    <row r="4" spans="1:8" ht="15">
      <c r="A4" s="579" t="s">
        <v>865</v>
      </c>
      <c r="B4" s="585"/>
      <c r="C4" s="585"/>
      <c r="D4" s="585"/>
      <c r="E4" s="494" t="s">
        <v>868</v>
      </c>
      <c r="F4" s="581" t="s">
        <v>3</v>
      </c>
      <c r="G4" s="582"/>
      <c r="H4" s="451" t="s">
        <v>158</v>
      </c>
    </row>
    <row r="5" spans="1:8" ht="15">
      <c r="A5" s="579" t="s">
        <v>4</v>
      </c>
      <c r="B5" s="580"/>
      <c r="C5" s="580"/>
      <c r="D5" s="580"/>
      <c r="E5" s="495">
        <v>41820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39350</v>
      </c>
      <c r="H11" s="146">
        <v>39350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/>
      <c r="D13" s="145"/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v>59</v>
      </c>
      <c r="D16" s="145">
        <v>56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39350</v>
      </c>
      <c r="H17" s="148">
        <f>H11+H14+H15+H16</f>
        <v>39350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59</v>
      </c>
      <c r="D19" s="149">
        <f>SUM(D11:D18)</f>
        <v>56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f>+'[1]справка №5'!R21</f>
        <v>555</v>
      </c>
      <c r="D23" s="145">
        <v>538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f>+'[1]справка №5'!R22</f>
        <v>93</v>
      </c>
      <c r="D24" s="145">
        <v>78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f>+'[1]справка №5'!R24</f>
        <v>2</v>
      </c>
      <c r="D26" s="145">
        <v>2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650</v>
      </c>
      <c r="D27" s="149">
        <f>SUM(D23:D26)</f>
        <v>618</v>
      </c>
      <c r="E27" s="247" t="s">
        <v>82</v>
      </c>
      <c r="F27" s="236" t="s">
        <v>83</v>
      </c>
      <c r="G27" s="148">
        <f>SUM(G28:G30)</f>
        <v>-12021</v>
      </c>
      <c r="H27" s="148">
        <f>SUM(H28:H30)</f>
        <v>-16750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v>-12021</v>
      </c>
      <c r="H29" s="310">
        <v>-16750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>
        <v>2663</v>
      </c>
      <c r="H31" s="146">
        <v>4729</v>
      </c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0</v>
      </c>
      <c r="H32" s="310">
        <v>0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-9358</v>
      </c>
      <c r="H33" s="148">
        <f>H27+H31+H32</f>
        <v>-12021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30733</v>
      </c>
      <c r="H36" s="148">
        <f>H25+H17+H33</f>
        <v>28070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1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8214</v>
      </c>
      <c r="H43" s="146">
        <v>8214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/>
      <c r="H44" s="146">
        <v>0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/>
      <c r="H47" s="146">
        <v>977.3</v>
      </c>
      <c r="M47" s="151"/>
    </row>
    <row r="48" spans="1:8" ht="15">
      <c r="A48" s="229" t="s">
        <v>146</v>
      </c>
      <c r="B48" s="238" t="s">
        <v>147</v>
      </c>
      <c r="C48" s="145">
        <v>3635</v>
      </c>
      <c r="D48" s="145">
        <v>4487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8214</v>
      </c>
      <c r="H49" s="148">
        <f>SUM(H43:H48)</f>
        <v>9191.3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3635</v>
      </c>
      <c r="D51" s="149">
        <f>SUM(D47:D50)</f>
        <v>4487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/>
      <c r="D53" s="145"/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/>
      <c r="D54" s="145"/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4344</v>
      </c>
      <c r="D55" s="149">
        <f>D19+D20+D21+D27+D32+D45+D51+D53+D54</f>
        <v>5161</v>
      </c>
      <c r="E55" s="231" t="s">
        <v>171</v>
      </c>
      <c r="F55" s="255" t="s">
        <v>172</v>
      </c>
      <c r="G55" s="148">
        <f>G49+G51+G52+G53+G54</f>
        <v>8214</v>
      </c>
      <c r="H55" s="148">
        <f>H49+H51+H52+H53+H54</f>
        <v>9191.3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/>
      <c r="H59" s="146">
        <v>644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5823</v>
      </c>
      <c r="H60" s="146">
        <v>5988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31254</v>
      </c>
      <c r="H61" s="148">
        <f>SUM(H62:H68)</f>
        <v>40969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798</v>
      </c>
      <c r="H62" s="146">
        <v>764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1211</v>
      </c>
      <c r="H64" s="146">
        <v>1365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29082</v>
      </c>
      <c r="H65" s="146">
        <v>38693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98</v>
      </c>
      <c r="H66" s="146">
        <v>103</v>
      </c>
    </row>
    <row r="67" spans="1:8" ht="15">
      <c r="A67" s="229" t="s">
        <v>206</v>
      </c>
      <c r="B67" s="235" t="s">
        <v>207</v>
      </c>
      <c r="C67" s="145">
        <v>515</v>
      </c>
      <c r="D67" s="145">
        <v>778</v>
      </c>
      <c r="E67" s="231" t="s">
        <v>208</v>
      </c>
      <c r="F67" s="236" t="s">
        <v>209</v>
      </c>
      <c r="G67" s="146">
        <v>65</v>
      </c>
      <c r="H67" s="146">
        <v>44</v>
      </c>
    </row>
    <row r="68" spans="1:8" ht="15">
      <c r="A68" s="229" t="s">
        <v>210</v>
      </c>
      <c r="B68" s="235" t="s">
        <v>211</v>
      </c>
      <c r="C68" s="145">
        <v>182</v>
      </c>
      <c r="D68" s="145">
        <v>8</v>
      </c>
      <c r="E68" s="231" t="s">
        <v>212</v>
      </c>
      <c r="F68" s="236" t="s">
        <v>213</v>
      </c>
      <c r="G68" s="146">
        <v>0</v>
      </c>
      <c r="H68" s="146">
        <v>0</v>
      </c>
    </row>
    <row r="69" spans="1:8" ht="15">
      <c r="A69" s="229" t="s">
        <v>214</v>
      </c>
      <c r="B69" s="235" t="s">
        <v>215</v>
      </c>
      <c r="C69" s="145">
        <v>6705</v>
      </c>
      <c r="D69" s="145">
        <v>5284</v>
      </c>
      <c r="E69" s="245" t="s">
        <v>77</v>
      </c>
      <c r="F69" s="236" t="s">
        <v>216</v>
      </c>
      <c r="G69" s="146">
        <v>4598</v>
      </c>
      <c r="H69" s="146">
        <v>3414</v>
      </c>
    </row>
    <row r="70" spans="1:8" ht="15">
      <c r="A70" s="229" t="s">
        <v>217</v>
      </c>
      <c r="B70" s="235" t="s">
        <v>218</v>
      </c>
      <c r="C70" s="145">
        <v>25291</v>
      </c>
      <c r="D70" s="145">
        <v>27933</v>
      </c>
      <c r="E70" s="231" t="s">
        <v>219</v>
      </c>
      <c r="F70" s="236" t="s">
        <v>220</v>
      </c>
      <c r="G70" s="146">
        <v>1470</v>
      </c>
      <c r="H70" s="146">
        <v>1010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43145</v>
      </c>
      <c r="H71" s="155">
        <f>H59+H60+H61+H69+H70</f>
        <v>52025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/>
      <c r="D73" s="145"/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6005</v>
      </c>
      <c r="D74" s="145">
        <v>6860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38698</v>
      </c>
      <c r="D75" s="149">
        <f>SUM(D67:D74)</f>
        <v>40863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43145</v>
      </c>
      <c r="H79" s="156">
        <f>H71+H74+H75+H76</f>
        <v>52025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/>
      <c r="D87" s="145">
        <v>0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38987</v>
      </c>
      <c r="D88" s="145">
        <v>43047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38987</v>
      </c>
      <c r="D91" s="149">
        <f>SUM(D87:D90)</f>
        <v>43047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63</v>
      </c>
      <c r="D92" s="145">
        <v>215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77748</v>
      </c>
      <c r="D93" s="149">
        <f>D64+D75+D84+D91+D92</f>
        <v>84125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82092</v>
      </c>
      <c r="D94" s="158">
        <f>D93+D55</f>
        <v>89286</v>
      </c>
      <c r="E94" s="442" t="s">
        <v>269</v>
      </c>
      <c r="F94" s="283" t="s">
        <v>270</v>
      </c>
      <c r="G94" s="159">
        <f>G36+G39+G55+G79</f>
        <v>82092</v>
      </c>
      <c r="H94" s="159">
        <f>H36+H39+H55+H79</f>
        <v>89286.3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574"/>
      <c r="H96" s="166"/>
      <c r="M96" s="151"/>
    </row>
    <row r="97" spans="1:13" ht="15">
      <c r="A97" s="425"/>
      <c r="B97" s="426"/>
      <c r="C97" s="578"/>
      <c r="D97" s="144"/>
      <c r="E97" s="427"/>
      <c r="F97" s="164"/>
      <c r="G97" s="574"/>
      <c r="H97" s="166"/>
      <c r="M97" s="151"/>
    </row>
    <row r="98" spans="1:13" ht="15">
      <c r="A98" s="566">
        <v>41878</v>
      </c>
      <c r="B98" s="426"/>
      <c r="C98" s="583" t="s">
        <v>272</v>
      </c>
      <c r="D98" s="583"/>
      <c r="E98" s="583"/>
      <c r="F98" s="164"/>
      <c r="G98" s="574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C100" s="170"/>
      <c r="D100" s="170"/>
      <c r="E100" s="170"/>
      <c r="F100" s="170"/>
    </row>
    <row r="101" spans="3:6" ht="12.75">
      <c r="C101" s="170"/>
      <c r="F101" s="163"/>
    </row>
    <row r="103" spans="3:5" ht="15">
      <c r="C103" s="583" t="s">
        <v>855</v>
      </c>
      <c r="D103" s="584"/>
      <c r="E103" s="584"/>
    </row>
    <row r="104" ht="12.75">
      <c r="M104" s="151"/>
    </row>
    <row r="105" ht="12.75">
      <c r="H105" s="577"/>
    </row>
    <row r="106" spans="4:13" ht="12.75">
      <c r="D106" s="170"/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C17" sqref="C17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8" t="str">
        <f>'справка №1-БАЛАНС'!E3</f>
        <v>Ти Би Ай Кредит ЕАД</v>
      </c>
      <c r="C2" s="588"/>
      <c r="D2" s="588"/>
      <c r="E2" s="588"/>
      <c r="F2" s="590" t="s">
        <v>2</v>
      </c>
      <c r="G2" s="590"/>
      <c r="H2" s="514">
        <f>'справка №1-БАЛАНС'!H3</f>
        <v>121554961</v>
      </c>
    </row>
    <row r="3" spans="1:8" ht="15">
      <c r="A3" s="457" t="s">
        <v>274</v>
      </c>
      <c r="B3" s="588" t="str">
        <f>'справка №1-БАЛАНС'!E4</f>
        <v>Kонсолидиран</v>
      </c>
      <c r="C3" s="588"/>
      <c r="D3" s="588"/>
      <c r="E3" s="588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9">
        <f>'справка №1-БАЛАНС'!E5</f>
        <v>41820</v>
      </c>
      <c r="C4" s="589"/>
      <c r="D4" s="589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5</v>
      </c>
      <c r="D9" s="40">
        <v>7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516</v>
      </c>
      <c r="D10" s="40">
        <v>922</v>
      </c>
      <c r="E10" s="292" t="s">
        <v>288</v>
      </c>
      <c r="F10" s="537" t="s">
        <v>289</v>
      </c>
      <c r="G10" s="538">
        <v>1</v>
      </c>
      <c r="H10" s="538"/>
    </row>
    <row r="11" spans="1:8" ht="12">
      <c r="A11" s="292" t="s">
        <v>290</v>
      </c>
      <c r="B11" s="293" t="s">
        <v>291</v>
      </c>
      <c r="C11" s="40">
        <v>198</v>
      </c>
      <c r="D11" s="40">
        <v>136</v>
      </c>
      <c r="E11" s="294" t="s">
        <v>292</v>
      </c>
      <c r="F11" s="537" t="s">
        <v>293</v>
      </c>
      <c r="G11" s="538">
        <v>17028</v>
      </c>
      <c r="H11" s="538">
        <v>11710</v>
      </c>
    </row>
    <row r="12" spans="1:8" ht="12">
      <c r="A12" s="292" t="s">
        <v>294</v>
      </c>
      <c r="B12" s="293" t="s">
        <v>295</v>
      </c>
      <c r="C12" s="40">
        <v>556</v>
      </c>
      <c r="D12" s="40">
        <v>594</v>
      </c>
      <c r="E12" s="294" t="s">
        <v>77</v>
      </c>
      <c r="F12" s="537" t="s">
        <v>296</v>
      </c>
      <c r="G12" s="538">
        <v>1969</v>
      </c>
      <c r="H12" s="538">
        <v>815</v>
      </c>
    </row>
    <row r="13" spans="1:18" ht="12">
      <c r="A13" s="292" t="s">
        <v>297</v>
      </c>
      <c r="B13" s="293" t="s">
        <v>298</v>
      </c>
      <c r="C13" s="40">
        <v>82</v>
      </c>
      <c r="D13" s="40">
        <v>92</v>
      </c>
      <c r="E13" s="295" t="s">
        <v>50</v>
      </c>
      <c r="F13" s="539" t="s">
        <v>299</v>
      </c>
      <c r="G13" s="536">
        <f>SUM(G9:G12)</f>
        <v>18998</v>
      </c>
      <c r="H13" s="536">
        <f>SUM(H9:H12)</f>
        <v>12525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v>2057</v>
      </c>
      <c r="D16" s="41">
        <v>589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/>
      <c r="D17" s="42">
        <v>0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>
        <v>2057</v>
      </c>
      <c r="D18" s="42">
        <v>535</v>
      </c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3414</v>
      </c>
      <c r="D19" s="43">
        <f>SUM(D9:D15)+D16</f>
        <v>2340</v>
      </c>
      <c r="E19" s="298" t="s">
        <v>316</v>
      </c>
      <c r="F19" s="540" t="s">
        <v>317</v>
      </c>
      <c r="G19" s="538">
        <v>2041</v>
      </c>
      <c r="H19" s="538">
        <v>1838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333</v>
      </c>
      <c r="D22" s="40">
        <v>1616</v>
      </c>
      <c r="E22" s="298" t="s">
        <v>325</v>
      </c>
      <c r="F22" s="540" t="s">
        <v>326</v>
      </c>
      <c r="G22" s="538"/>
      <c r="H22" s="538"/>
    </row>
    <row r="23" spans="1:8" ht="24">
      <c r="A23" s="292" t="s">
        <v>327</v>
      </c>
      <c r="B23" s="299" t="s">
        <v>328</v>
      </c>
      <c r="C23" s="40"/>
      <c r="D23" s="40"/>
      <c r="E23" s="292" t="s">
        <v>329</v>
      </c>
      <c r="F23" s="540" t="s">
        <v>330</v>
      </c>
      <c r="G23" s="538"/>
      <c r="H23" s="538"/>
    </row>
    <row r="24" spans="1:18" ht="12">
      <c r="A24" s="292" t="s">
        <v>331</v>
      </c>
      <c r="B24" s="299" t="s">
        <v>332</v>
      </c>
      <c r="C24" s="40">
        <v>261</v>
      </c>
      <c r="D24" s="40">
        <v>5</v>
      </c>
      <c r="E24" s="295" t="s">
        <v>102</v>
      </c>
      <c r="F24" s="542" t="s">
        <v>333</v>
      </c>
      <c r="G24" s="536">
        <f>SUM(G19:G23)</f>
        <v>2041</v>
      </c>
      <c r="H24" s="536">
        <f>SUM(H19:H23)</f>
        <v>1838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14368</v>
      </c>
      <c r="D25" s="40">
        <v>9634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14962</v>
      </c>
      <c r="D26" s="43">
        <f>SUM(D22:D25)</f>
        <v>11255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18376</v>
      </c>
      <c r="D28" s="44">
        <f>D26+D19</f>
        <v>13595</v>
      </c>
      <c r="E28" s="121" t="s">
        <v>338</v>
      </c>
      <c r="F28" s="542" t="s">
        <v>339</v>
      </c>
      <c r="G28" s="536">
        <f>G13+G15+G24</f>
        <v>21039</v>
      </c>
      <c r="H28" s="536">
        <f>H13+H15+H24</f>
        <v>14363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2663</v>
      </c>
      <c r="D30" s="44">
        <f>IF((H28-D28)&gt;0,H28-D28,0)</f>
        <v>768</v>
      </c>
      <c r="E30" s="121" t="s">
        <v>342</v>
      </c>
      <c r="F30" s="542" t="s">
        <v>343</v>
      </c>
      <c r="G30" s="47">
        <f>IF((C28-G28)&gt;0,C28-G28,0)</f>
        <v>0</v>
      </c>
      <c r="H30" s="47">
        <f>IF((D28-H28)&gt;0,D28-H28,0)</f>
        <v>0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18376</v>
      </c>
      <c r="D33" s="43">
        <f>D28+D31+D32</f>
        <v>13595</v>
      </c>
      <c r="E33" s="121" t="s">
        <v>352</v>
      </c>
      <c r="F33" s="542" t="s">
        <v>353</v>
      </c>
      <c r="G33" s="47">
        <f>G32+G31+G28</f>
        <v>21039</v>
      </c>
      <c r="H33" s="47">
        <f>H32+H31+H28</f>
        <v>14363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2663</v>
      </c>
      <c r="D34" s="44">
        <f>IF((H33-D33)&gt;0,H33-D33,0)</f>
        <v>768</v>
      </c>
      <c r="E34" s="122" t="s">
        <v>356</v>
      </c>
      <c r="F34" s="542" t="s">
        <v>357</v>
      </c>
      <c r="G34" s="536">
        <f>IF((C33-G33)&gt;0,C33-G33,0)</f>
        <v>0</v>
      </c>
      <c r="H34" s="536">
        <f>IF((D33-H33)&gt;0,D33-H33,0)</f>
        <v>0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0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>
        <v>0</v>
      </c>
      <c r="D37" s="424"/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2663</v>
      </c>
      <c r="D39" s="450">
        <f>+IF((H33-D33-D35)&gt;0,H33-D33-D35,0)</f>
        <v>768</v>
      </c>
      <c r="E39" s="307" t="s">
        <v>368</v>
      </c>
      <c r="F39" s="546" t="s">
        <v>369</v>
      </c>
      <c r="G39" s="547">
        <f>IF(G34&gt;0,IF(C35+G34&lt;0,0,C35+G34),IF(C34-C35&lt;0,C35-C34,0))</f>
        <v>0</v>
      </c>
      <c r="H39" s="547">
        <f>IF(H34&gt;0,IF(D35+H34&lt;0,0,D35+H34),IF(D34-D35&lt;0,D35-D34,0))</f>
        <v>0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2663</v>
      </c>
      <c r="D41" s="46">
        <f>IF(H39=0,IF(D39-D40&gt;0,D39-D40+H40,0),IF(H39-H40&lt;0,H40-H39+D39,0))</f>
        <v>768</v>
      </c>
      <c r="E41" s="121" t="s">
        <v>375</v>
      </c>
      <c r="F41" s="559" t="s">
        <v>376</v>
      </c>
      <c r="G41" s="46">
        <f>IF(C39=0,IF(G39-G40&gt;0,G39-G40+C40,0),IF(C39-C40&lt;0,C40-C39+G40,0))</f>
        <v>0</v>
      </c>
      <c r="H41" s="46">
        <f>IF(D39=0,IF(H39-H40&gt;0,H39-H40+D40,0),IF(D39-D40&lt;0,D40-D39+H40,0))</f>
        <v>0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21039</v>
      </c>
      <c r="D42" s="47">
        <f>D33+D35+D39</f>
        <v>14363</v>
      </c>
      <c r="E42" s="122" t="s">
        <v>379</v>
      </c>
      <c r="F42" s="123" t="s">
        <v>380</v>
      </c>
      <c r="G42" s="47">
        <f>G39+G33</f>
        <v>21039</v>
      </c>
      <c r="H42" s="47">
        <f>H39+H33</f>
        <v>14363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1" t="s">
        <v>861</v>
      </c>
      <c r="B45" s="591"/>
      <c r="C45" s="591"/>
      <c r="D45" s="591"/>
      <c r="E45" s="591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41878</v>
      </c>
      <c r="C48" s="421" t="s">
        <v>381</v>
      </c>
      <c r="D48" s="586"/>
      <c r="E48" s="586"/>
      <c r="F48" s="586"/>
      <c r="G48" s="586"/>
      <c r="H48" s="586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7"/>
      <c r="E50" s="587"/>
      <c r="F50" s="587"/>
      <c r="G50" s="587"/>
      <c r="H50" s="587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C46" sqref="C46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Kонсолидиран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41820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243652</v>
      </c>
      <c r="D10" s="48">
        <v>54906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-238134</v>
      </c>
      <c r="D11" s="48">
        <v>-48855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3401</v>
      </c>
      <c r="D12" s="48">
        <v>5090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-335</v>
      </c>
      <c r="D13" s="48">
        <v>-334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-45</v>
      </c>
      <c r="D14" s="48">
        <v>-19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2015</v>
      </c>
      <c r="D16" s="48">
        <v>796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-132</v>
      </c>
      <c r="D17" s="48">
        <v>-93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-181</v>
      </c>
      <c r="D18" s="48">
        <v>-130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-12705</v>
      </c>
      <c r="D19" s="48">
        <v>-2061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-2464</v>
      </c>
      <c r="D20" s="49">
        <f>SUM(D10:D19)</f>
        <v>9300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-233</v>
      </c>
      <c r="D22" s="48">
        <v>-17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-233</v>
      </c>
      <c r="D32" s="49">
        <f>SUM(D22:D31)</f>
        <v>-17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/>
      <c r="D35" s="48"/>
      <c r="E35" s="124"/>
      <c r="F35" s="124"/>
    </row>
    <row r="36" spans="1:6" ht="12">
      <c r="A36" s="326" t="s">
        <v>435</v>
      </c>
      <c r="B36" s="327" t="s">
        <v>436</v>
      </c>
      <c r="C36" s="48">
        <v>2932</v>
      </c>
      <c r="D36" s="48">
        <v>270</v>
      </c>
      <c r="E36" s="124"/>
      <c r="F36" s="124"/>
    </row>
    <row r="37" spans="1:6" ht="12">
      <c r="A37" s="326" t="s">
        <v>437</v>
      </c>
      <c r="B37" s="327" t="s">
        <v>438</v>
      </c>
      <c r="C37" s="48">
        <v>-4295</v>
      </c>
      <c r="D37" s="48">
        <v>-7190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/>
      <c r="E38" s="124"/>
      <c r="F38" s="124"/>
    </row>
    <row r="39" spans="1:6" ht="12">
      <c r="A39" s="326" t="s">
        <v>441</v>
      </c>
      <c r="B39" s="327" t="s">
        <v>442</v>
      </c>
      <c r="C39" s="48"/>
      <c r="D39" s="48">
        <v>0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-1363</v>
      </c>
      <c r="D42" s="49">
        <f>SUM(D34:D41)</f>
        <v>-6920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-4060</v>
      </c>
      <c r="D43" s="49">
        <f>D42+D32+D20</f>
        <v>2363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v>43047</v>
      </c>
      <c r="D44" s="126">
        <v>17520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38987</v>
      </c>
      <c r="D45" s="49">
        <f>D44+D43</f>
        <v>19883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38987</v>
      </c>
      <c r="D46" s="50">
        <f>+D45</f>
        <v>19883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41878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2"/>
      <c r="D50" s="593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3"/>
      <c r="D52" s="593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I17" sqref="I17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4" t="s">
        <v>459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6" t="str">
        <f>'справка №1-БАЛАНС'!E3</f>
        <v>Ти Би Ай Кредит ЕАД</v>
      </c>
      <c r="C3" s="596"/>
      <c r="D3" s="596"/>
      <c r="E3" s="596"/>
      <c r="F3" s="596"/>
      <c r="G3" s="596"/>
      <c r="H3" s="596"/>
      <c r="I3" s="596"/>
      <c r="J3" s="466"/>
      <c r="K3" s="598" t="s">
        <v>2</v>
      </c>
      <c r="L3" s="598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6" t="str">
        <f>'справка №1-БАЛАНС'!E4</f>
        <v>Kонсолидиран</v>
      </c>
      <c r="C4" s="596"/>
      <c r="D4" s="596"/>
      <c r="E4" s="596"/>
      <c r="F4" s="596"/>
      <c r="G4" s="596"/>
      <c r="H4" s="596"/>
      <c r="I4" s="596"/>
      <c r="J4" s="130"/>
      <c r="K4" s="599" t="s">
        <v>3</v>
      </c>
      <c r="L4" s="599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600">
        <f>'справка №1-БАЛАНС'!E5</f>
        <v>41820</v>
      </c>
      <c r="C5" s="600"/>
      <c r="D5" s="600"/>
      <c r="E5" s="600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39350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4729</v>
      </c>
      <c r="J11" s="52">
        <f>'справка №1-БАЛАНС'!H29+'справка №1-БАЛАНС'!H32</f>
        <v>-16750</v>
      </c>
      <c r="K11" s="54"/>
      <c r="L11" s="338">
        <f>SUM(C11:K11)</f>
        <v>28070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39350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4729</v>
      </c>
      <c r="J15" s="55">
        <f t="shared" si="2"/>
        <v>-16750</v>
      </c>
      <c r="K15" s="55">
        <f t="shared" si="2"/>
        <v>0</v>
      </c>
      <c r="L15" s="338">
        <f t="shared" si="1"/>
        <v>28070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v>2663</v>
      </c>
      <c r="J16" s="339">
        <f>+'справка №1-БАЛАНС'!G32</f>
        <v>0</v>
      </c>
      <c r="K16" s="54"/>
      <c r="L16" s="338">
        <f t="shared" si="1"/>
        <v>2663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39350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7392</v>
      </c>
      <c r="J29" s="53">
        <f t="shared" si="6"/>
        <v>-16750</v>
      </c>
      <c r="K29" s="53">
        <f t="shared" si="6"/>
        <v>0</v>
      </c>
      <c r="L29" s="338">
        <f t="shared" si="1"/>
        <v>30733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39350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7392</v>
      </c>
      <c r="J32" s="53">
        <f t="shared" si="7"/>
        <v>-16750</v>
      </c>
      <c r="K32" s="53">
        <f t="shared" si="7"/>
        <v>0</v>
      </c>
      <c r="L32" s="338">
        <f t="shared" si="1"/>
        <v>30733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7" t="s">
        <v>862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41878</v>
      </c>
      <c r="B38" s="19"/>
      <c r="C38" s="15"/>
      <c r="D38" s="595" t="s">
        <v>521</v>
      </c>
      <c r="E38" s="595"/>
      <c r="F38" s="595"/>
      <c r="G38" s="595"/>
      <c r="H38" s="595"/>
      <c r="I38" s="595"/>
      <c r="J38" s="15" t="s">
        <v>857</v>
      </c>
      <c r="K38" s="15"/>
      <c r="L38" s="595"/>
      <c r="M38" s="595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0" zoomScaleNormal="80" zoomScalePageLayoutView="0" workbookViewId="0" topLeftCell="A1">
      <selection activeCell="A1" sqref="A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01" t="s">
        <v>383</v>
      </c>
      <c r="B2" s="602"/>
      <c r="C2" s="603" t="str">
        <f>'справка №1-БАЛАНС'!E3</f>
        <v>Ти Би Ай Кредит ЕАД</v>
      </c>
      <c r="D2" s="603"/>
      <c r="E2" s="603"/>
      <c r="F2" s="603"/>
      <c r="G2" s="603"/>
      <c r="H2" s="603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01" t="s">
        <v>4</v>
      </c>
      <c r="B3" s="602"/>
      <c r="C3" s="604">
        <f>'справка №1-БАЛАНС'!E5</f>
        <v>41820</v>
      </c>
      <c r="D3" s="604"/>
      <c r="E3" s="604"/>
      <c r="F3" s="475"/>
      <c r="G3" s="475"/>
      <c r="H3" s="475"/>
      <c r="I3" s="475"/>
      <c r="J3" s="475"/>
      <c r="K3" s="475"/>
      <c r="L3" s="475"/>
      <c r="M3" s="612" t="s">
        <v>3</v>
      </c>
      <c r="N3" s="612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13" t="s">
        <v>463</v>
      </c>
      <c r="B5" s="614"/>
      <c r="C5" s="605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7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7" t="s">
        <v>529</v>
      </c>
      <c r="R5" s="607" t="s">
        <v>530</v>
      </c>
    </row>
    <row r="6" spans="1:18" s="94" customFormat="1" ht="48">
      <c r="A6" s="615"/>
      <c r="B6" s="616"/>
      <c r="C6" s="606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8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8"/>
      <c r="R6" s="608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44</v>
      </c>
      <c r="E11" s="183"/>
      <c r="F11" s="183"/>
      <c r="G11" s="68">
        <f t="shared" si="2"/>
        <v>44</v>
      </c>
      <c r="H11" s="59"/>
      <c r="I11" s="59"/>
      <c r="J11" s="68">
        <f t="shared" si="3"/>
        <v>44</v>
      </c>
      <c r="K11" s="59">
        <v>44</v>
      </c>
      <c r="L11" s="59"/>
      <c r="M11" s="59"/>
      <c r="N11" s="68">
        <f t="shared" si="4"/>
        <v>44</v>
      </c>
      <c r="O11" s="59"/>
      <c r="P11" s="59"/>
      <c r="Q11" s="68">
        <f t="shared" si="0"/>
        <v>44</v>
      </c>
      <c r="R11" s="68">
        <f t="shared" si="1"/>
        <v>0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40</v>
      </c>
      <c r="E13" s="183"/>
      <c r="F13" s="183"/>
      <c r="G13" s="68">
        <f t="shared" si="2"/>
        <v>40</v>
      </c>
      <c r="H13" s="59"/>
      <c r="I13" s="59"/>
      <c r="J13" s="68">
        <f t="shared" si="3"/>
        <v>40</v>
      </c>
      <c r="K13" s="59">
        <v>40</v>
      </c>
      <c r="L13" s="59"/>
      <c r="M13" s="59"/>
      <c r="N13" s="68">
        <f t="shared" si="4"/>
        <v>40</v>
      </c>
      <c r="O13" s="59"/>
      <c r="P13" s="59"/>
      <c r="Q13" s="68">
        <f t="shared" si="0"/>
        <v>40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501</v>
      </c>
      <c r="E14" s="183">
        <v>16</v>
      </c>
      <c r="F14" s="183"/>
      <c r="G14" s="68">
        <f t="shared" si="2"/>
        <v>517</v>
      </c>
      <c r="H14" s="59"/>
      <c r="I14" s="59"/>
      <c r="J14" s="68">
        <f t="shared" si="3"/>
        <v>517</v>
      </c>
      <c r="K14" s="59">
        <v>445</v>
      </c>
      <c r="L14" s="59">
        <v>13</v>
      </c>
      <c r="M14" s="59"/>
      <c r="N14" s="68">
        <f t="shared" si="4"/>
        <v>458</v>
      </c>
      <c r="O14" s="59"/>
      <c r="P14" s="59"/>
      <c r="Q14" s="68">
        <f t="shared" si="0"/>
        <v>458</v>
      </c>
      <c r="R14" s="68">
        <f t="shared" si="1"/>
        <v>59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585</v>
      </c>
      <c r="E17" s="188">
        <f>SUM(E9:E16)</f>
        <v>16</v>
      </c>
      <c r="F17" s="188">
        <f>SUM(F9:F16)</f>
        <v>0</v>
      </c>
      <c r="G17" s="68">
        <f t="shared" si="2"/>
        <v>601</v>
      </c>
      <c r="H17" s="69">
        <f>SUM(H9:H16)</f>
        <v>0</v>
      </c>
      <c r="I17" s="69">
        <f>SUM(I9:I16)</f>
        <v>0</v>
      </c>
      <c r="J17" s="68">
        <f t="shared" si="3"/>
        <v>601</v>
      </c>
      <c r="K17" s="69">
        <f>SUM(K9:K16)</f>
        <v>529</v>
      </c>
      <c r="L17" s="69">
        <f>SUM(L9:L16)</f>
        <v>13</v>
      </c>
      <c r="M17" s="69">
        <f>SUM(M9:M16)</f>
        <v>0</v>
      </c>
      <c r="N17" s="68">
        <f t="shared" si="4"/>
        <v>542</v>
      </c>
      <c r="O17" s="69">
        <f>SUM(O9:O16)</f>
        <v>0</v>
      </c>
      <c r="P17" s="69">
        <f>SUM(P9:P16)</f>
        <v>0</v>
      </c>
      <c r="Q17" s="68">
        <f t="shared" si="5"/>
        <v>542</v>
      </c>
      <c r="R17" s="68">
        <f t="shared" si="6"/>
        <v>59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988</v>
      </c>
      <c r="E21" s="183">
        <v>144</v>
      </c>
      <c r="F21" s="183"/>
      <c r="G21" s="68">
        <f t="shared" si="2"/>
        <v>1132</v>
      </c>
      <c r="H21" s="59"/>
      <c r="I21" s="59"/>
      <c r="J21" s="68">
        <f t="shared" si="3"/>
        <v>1132</v>
      </c>
      <c r="K21" s="59">
        <v>451</v>
      </c>
      <c r="L21" s="59">
        <v>126</v>
      </c>
      <c r="M21" s="59"/>
      <c r="N21" s="68">
        <f t="shared" si="4"/>
        <v>577</v>
      </c>
      <c r="O21" s="59"/>
      <c r="P21" s="59"/>
      <c r="Q21" s="68">
        <f t="shared" si="5"/>
        <v>577</v>
      </c>
      <c r="R21" s="68">
        <f t="shared" si="6"/>
        <v>555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1549</v>
      </c>
      <c r="E22" s="183">
        <v>73</v>
      </c>
      <c r="F22" s="183"/>
      <c r="G22" s="68">
        <f t="shared" si="2"/>
        <v>1622</v>
      </c>
      <c r="H22" s="59"/>
      <c r="I22" s="59"/>
      <c r="J22" s="68">
        <f t="shared" si="3"/>
        <v>1622</v>
      </c>
      <c r="K22" s="59">
        <v>1471</v>
      </c>
      <c r="L22" s="59">
        <v>58</v>
      </c>
      <c r="M22" s="59"/>
      <c r="N22" s="68">
        <f t="shared" si="4"/>
        <v>1529</v>
      </c>
      <c r="O22" s="59"/>
      <c r="P22" s="59"/>
      <c r="Q22" s="68">
        <f t="shared" si="5"/>
        <v>1529</v>
      </c>
      <c r="R22" s="68">
        <f t="shared" si="6"/>
        <v>93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30</v>
      </c>
      <c r="E24" s="183"/>
      <c r="F24" s="183">
        <v>0</v>
      </c>
      <c r="G24" s="68">
        <f t="shared" si="2"/>
        <v>30</v>
      </c>
      <c r="H24" s="59"/>
      <c r="I24" s="59"/>
      <c r="J24" s="68">
        <f t="shared" si="3"/>
        <v>30</v>
      </c>
      <c r="K24" s="59">
        <v>28</v>
      </c>
      <c r="L24" s="59"/>
      <c r="M24" s="59"/>
      <c r="N24" s="68">
        <f t="shared" si="4"/>
        <v>28</v>
      </c>
      <c r="O24" s="59"/>
      <c r="P24" s="59"/>
      <c r="Q24" s="68">
        <f t="shared" si="5"/>
        <v>28</v>
      </c>
      <c r="R24" s="68">
        <f t="shared" si="6"/>
        <v>2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2567</v>
      </c>
      <c r="E25" s="184">
        <f aca="true" t="shared" si="7" ref="E25:P25">SUM(E21:E24)</f>
        <v>217</v>
      </c>
      <c r="F25" s="184">
        <f t="shared" si="7"/>
        <v>0</v>
      </c>
      <c r="G25" s="61">
        <f t="shared" si="2"/>
        <v>2784</v>
      </c>
      <c r="H25" s="60">
        <f t="shared" si="7"/>
        <v>0</v>
      </c>
      <c r="I25" s="60">
        <f t="shared" si="7"/>
        <v>0</v>
      </c>
      <c r="J25" s="61">
        <f t="shared" si="3"/>
        <v>2784</v>
      </c>
      <c r="K25" s="60">
        <f t="shared" si="7"/>
        <v>1950</v>
      </c>
      <c r="L25" s="60">
        <f t="shared" si="7"/>
        <v>184</v>
      </c>
      <c r="M25" s="60">
        <f t="shared" si="7"/>
        <v>0</v>
      </c>
      <c r="N25" s="61">
        <f t="shared" si="4"/>
        <v>2134</v>
      </c>
      <c r="O25" s="60">
        <f t="shared" si="7"/>
        <v>0</v>
      </c>
      <c r="P25" s="60">
        <f t="shared" si="7"/>
        <v>0</v>
      </c>
      <c r="Q25" s="61">
        <f t="shared" si="5"/>
        <v>2134</v>
      </c>
      <c r="R25" s="61">
        <f t="shared" si="6"/>
        <v>650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3152</v>
      </c>
      <c r="E40" s="431">
        <f>E17+E18+E19+E25+E38+E39</f>
        <v>233</v>
      </c>
      <c r="F40" s="431">
        <f aca="true" t="shared" si="13" ref="F40:R40">F17+F18+F19+F25+F38+F39</f>
        <v>0</v>
      </c>
      <c r="G40" s="431">
        <f t="shared" si="13"/>
        <v>3385</v>
      </c>
      <c r="H40" s="431">
        <f t="shared" si="13"/>
        <v>0</v>
      </c>
      <c r="I40" s="431">
        <f t="shared" si="13"/>
        <v>0</v>
      </c>
      <c r="J40" s="431">
        <f t="shared" si="13"/>
        <v>3385</v>
      </c>
      <c r="K40" s="431">
        <f t="shared" si="13"/>
        <v>2479</v>
      </c>
      <c r="L40" s="431">
        <f t="shared" si="13"/>
        <v>197</v>
      </c>
      <c r="M40" s="431">
        <f t="shared" si="13"/>
        <v>0</v>
      </c>
      <c r="N40" s="431">
        <f t="shared" si="13"/>
        <v>2676</v>
      </c>
      <c r="O40" s="431">
        <f t="shared" si="13"/>
        <v>0</v>
      </c>
      <c r="P40" s="431">
        <f t="shared" si="13"/>
        <v>0</v>
      </c>
      <c r="Q40" s="431">
        <f t="shared" si="13"/>
        <v>2676</v>
      </c>
      <c r="R40" s="431">
        <f t="shared" si="13"/>
        <v>709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41878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9"/>
      <c r="L44" s="609"/>
      <c r="M44" s="609"/>
      <c r="N44" s="609"/>
      <c r="O44" s="610" t="s">
        <v>781</v>
      </c>
      <c r="P44" s="611"/>
      <c r="Q44" s="611"/>
      <c r="R44" s="611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K44:N44"/>
    <mergeCell ref="O44:R44"/>
    <mergeCell ref="Q5:Q6"/>
    <mergeCell ref="R5:R6"/>
    <mergeCell ref="M3:N3"/>
    <mergeCell ref="A5:B6"/>
    <mergeCell ref="A2:B2"/>
    <mergeCell ref="C2:H2"/>
    <mergeCell ref="A3:B3"/>
    <mergeCell ref="C3:E3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C95" sqref="C95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609</v>
      </c>
      <c r="B1" s="620"/>
      <c r="C1" s="620"/>
      <c r="D1" s="620"/>
      <c r="E1" s="620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4" t="str">
        <f>'справка №1-БАЛАНС'!E3</f>
        <v>Ти Би Ай Кредит ЕАД</v>
      </c>
      <c r="C3" s="625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1">
        <f>'справка №1-БАЛАНС'!E5</f>
        <v>41820</v>
      </c>
      <c r="C4" s="622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3635</v>
      </c>
      <c r="D15" s="102"/>
      <c r="E15" s="114">
        <f t="shared" si="0"/>
        <v>3635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3635</v>
      </c>
      <c r="D19" s="98">
        <f>D11+D15+D16</f>
        <v>0</v>
      </c>
      <c r="E19" s="112">
        <f>E11+E15+E16</f>
        <v>3635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0</v>
      </c>
      <c r="D21" s="102"/>
      <c r="E21" s="114">
        <f t="shared" si="0"/>
        <v>0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515</v>
      </c>
      <c r="D24" s="113">
        <f>SUM(D25:D27)</f>
        <v>515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332</v>
      </c>
      <c r="D25" s="102">
        <f aca="true" t="shared" si="1" ref="D25:D30">C25</f>
        <v>332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/>
      <c r="D26" s="102">
        <f t="shared" si="1"/>
        <v>0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>
        <v>183</v>
      </c>
      <c r="D27" s="102">
        <f t="shared" si="1"/>
        <v>183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182</v>
      </c>
      <c r="D28" s="102">
        <f t="shared" si="1"/>
        <v>182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6705</v>
      </c>
      <c r="D29" s="102">
        <f t="shared" si="1"/>
        <v>6705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25291</v>
      </c>
      <c r="D30" s="102">
        <f t="shared" si="1"/>
        <v>25291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6005</v>
      </c>
      <c r="D38" s="99">
        <f>SUM(D39:D42)</f>
        <v>6005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6005</v>
      </c>
      <c r="D42" s="102">
        <f>C42</f>
        <v>6005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38698</v>
      </c>
      <c r="D43" s="98">
        <f>D24+D28+D29+D31+D30+D32+D33+D38</f>
        <v>38698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42333</v>
      </c>
      <c r="D44" s="97">
        <f>D43+D21+D19+D9</f>
        <v>38698</v>
      </c>
      <c r="E44" s="112">
        <f>E43+E21+E19+E9</f>
        <v>3635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8214</v>
      </c>
      <c r="D52" s="97">
        <f>SUM(D53:D55)</f>
        <v>0</v>
      </c>
      <c r="E52" s="113">
        <f>C52-D52</f>
        <v>8214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8214</v>
      </c>
      <c r="D53" s="102">
        <v>0</v>
      </c>
      <c r="E53" s="113">
        <f>C53-D53</f>
        <v>8214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0</v>
      </c>
      <c r="D56" s="97">
        <f>D57+D59</f>
        <v>0</v>
      </c>
      <c r="E56" s="113">
        <f t="shared" si="2"/>
        <v>0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0</v>
      </c>
      <c r="D57" s="102">
        <v>0</v>
      </c>
      <c r="E57" s="113">
        <f t="shared" si="2"/>
        <v>0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0</v>
      </c>
      <c r="D63" s="102"/>
      <c r="E63" s="113">
        <f t="shared" si="2"/>
        <v>0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8214</v>
      </c>
      <c r="D66" s="97">
        <f>D52+D56+D61+D62+D63+D64</f>
        <v>0</v>
      </c>
      <c r="E66" s="113">
        <f t="shared" si="2"/>
        <v>8214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798</v>
      </c>
      <c r="D71" s="99">
        <f>SUM(D72:D74)</f>
        <v>798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165</v>
      </c>
      <c r="D72" s="102">
        <f>C72</f>
        <v>165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633</v>
      </c>
      <c r="D74" s="102">
        <f>C74</f>
        <v>633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0</v>
      </c>
      <c r="D75" s="97">
        <f>D76+D78</f>
        <v>0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0</v>
      </c>
      <c r="D76" s="102">
        <f>C76</f>
        <v>0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5823</v>
      </c>
      <c r="D80" s="97">
        <f>SUM(D81:D84)</f>
        <v>5823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5823</v>
      </c>
      <c r="D82" s="102">
        <f>C82</f>
        <v>5823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30456</v>
      </c>
      <c r="D85" s="98">
        <f>SUM(D86:D90)+D94</f>
        <v>30456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1211</v>
      </c>
      <c r="D87" s="102">
        <f>C87</f>
        <v>1211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29082</v>
      </c>
      <c r="D88" s="102">
        <f>C88</f>
        <v>29082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98</v>
      </c>
      <c r="D89" s="102">
        <f>C89</f>
        <v>98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0</v>
      </c>
      <c r="D90" s="97">
        <f>SUM(D91:D93)</f>
        <v>0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/>
      <c r="D92" s="102">
        <f>C92</f>
        <v>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f>'справка №1-БАЛАНС'!G68</f>
        <v>0</v>
      </c>
      <c r="D93" s="102">
        <f>C93</f>
        <v>0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65</v>
      </c>
      <c r="D94" s="102">
        <f>C94</f>
        <v>65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4598</v>
      </c>
      <c r="D95" s="102">
        <f>C95</f>
        <v>4598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41675</v>
      </c>
      <c r="D96" s="98">
        <f>D85+D80+D75+D71+D95</f>
        <v>41675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49889</v>
      </c>
      <c r="D97" s="98">
        <f>D96+D68+D66</f>
        <v>41675</v>
      </c>
      <c r="E97" s="98">
        <f>E96+E68+E66</f>
        <v>8214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1076</v>
      </c>
      <c r="D104" s="102">
        <v>394</v>
      </c>
      <c r="E104" s="102"/>
      <c r="F104" s="119">
        <f>C104+D104-E104</f>
        <v>1470</v>
      </c>
    </row>
    <row r="105" spans="1:16" ht="12">
      <c r="A105" s="406" t="s">
        <v>777</v>
      </c>
      <c r="B105" s="389" t="s">
        <v>778</v>
      </c>
      <c r="C105" s="97">
        <f>SUM(C102:C104)</f>
        <v>1076</v>
      </c>
      <c r="D105" s="97">
        <f>SUM(D102:D104)</f>
        <v>394</v>
      </c>
      <c r="E105" s="97">
        <f>SUM(E102:E104)</f>
        <v>0</v>
      </c>
      <c r="F105" s="97">
        <f>SUM(F102:F104)</f>
        <v>1470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9" t="s">
        <v>780</v>
      </c>
      <c r="B107" s="619"/>
      <c r="C107" s="619"/>
      <c r="D107" s="619"/>
      <c r="E107" s="619"/>
      <c r="F107" s="619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3">
        <f>+'справка №5'!B44</f>
        <v>41878</v>
      </c>
      <c r="B109" s="618"/>
      <c r="C109" s="618" t="s">
        <v>381</v>
      </c>
      <c r="D109" s="618"/>
      <c r="E109" s="618"/>
      <c r="F109" s="618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7" t="s">
        <v>781</v>
      </c>
      <c r="D111" s="617"/>
      <c r="E111" s="617"/>
      <c r="F111" s="617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G34" sqref="G34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6" t="str">
        <f>'справка №1-БАЛАНС'!E3</f>
        <v>Ти Би Ай Кредит ЕАД</v>
      </c>
      <c r="C4" s="626"/>
      <c r="D4" s="626"/>
      <c r="E4" s="626"/>
      <c r="F4" s="626"/>
      <c r="G4" s="632" t="s">
        <v>2</v>
      </c>
      <c r="H4" s="632"/>
      <c r="I4" s="490">
        <f>'справка №1-БАЛАНС'!H3</f>
        <v>121554961</v>
      </c>
    </row>
    <row r="5" spans="1:9" ht="15">
      <c r="A5" s="491" t="s">
        <v>4</v>
      </c>
      <c r="B5" s="627">
        <f>'справка №1-БАЛАНС'!E5</f>
        <v>41820</v>
      </c>
      <c r="C5" s="627"/>
      <c r="D5" s="627"/>
      <c r="E5" s="627"/>
      <c r="F5" s="627"/>
      <c r="G5" s="630" t="s">
        <v>3</v>
      </c>
      <c r="H5" s="631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41878</v>
      </c>
      <c r="B30" s="629"/>
      <c r="C30" s="629"/>
      <c r="D30" s="449" t="s">
        <v>819</v>
      </c>
      <c r="E30" s="628"/>
      <c r="F30" s="628"/>
      <c r="G30" s="628"/>
      <c r="H30" s="414" t="s">
        <v>781</v>
      </c>
      <c r="I30" s="628"/>
      <c r="J30" s="628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1">
      <selection activeCell="G34" sqref="G34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3" t="str">
        <f>'справка №1-БАЛАНС'!E3</f>
        <v>Ти Би Ай Кредит ЕАД</v>
      </c>
      <c r="C3" s="633"/>
      <c r="D3" s="633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866</v>
      </c>
      <c r="B4" s="634">
        <f>'справка №1-БАЛАНС'!E5</f>
        <v>41820</v>
      </c>
      <c r="C4" s="634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867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41878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5" t="s">
        <v>848</v>
      </c>
      <c r="D150" s="635"/>
      <c r="E150" s="635"/>
      <c r="F150" s="635"/>
    </row>
    <row r="151" spans="3:5" ht="12.75">
      <c r="C151" s="505"/>
      <c r="E151" s="505"/>
    </row>
    <row r="154" spans="3:6" ht="12.75">
      <c r="C154" s="635" t="s">
        <v>856</v>
      </c>
      <c r="D154" s="635"/>
      <c r="E154" s="635"/>
      <c r="F154" s="635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CREDIT EAD</cp:lastModifiedBy>
  <cp:lastPrinted>2014-04-28T14:30:47Z</cp:lastPrinted>
  <dcterms:created xsi:type="dcterms:W3CDTF">2000-06-29T12:02:40Z</dcterms:created>
  <dcterms:modified xsi:type="dcterms:W3CDTF">2014-08-26T16:06:57Z</dcterms:modified>
  <cp:category/>
  <cp:version/>
  <cp:contentType/>
  <cp:contentStatus/>
</cp:coreProperties>
</file>