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85" windowWidth="12000" windowHeight="6210" tabRatio="870" activeTab="3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<sst xmlns="http://schemas.openxmlformats.org/spreadsheetml/2006/main" count="1042" uniqueCount="876">
  <si>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</si>
  <si>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</si>
  <si>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</si>
  <si>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</si>
  <si>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</si>
  <si>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</si>
  <si>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</si>
  <si>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</si>
  <si>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</si>
  <si>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</si>
  <si>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</si>
  <si>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</si>
  <si>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</si>
  <si>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</si>
  <si>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</si>
  <si>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</si>
  <si>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</si>
  <si>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</si>
  <si>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</si>
  <si>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</si>
  <si>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</si>
  <si>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</si>
  <si>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</si>
  <si>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</si>
  <si>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</si>
  <si>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</si>
  <si>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</si>
  <si>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</si>
  <si>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</si>
  <si>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</si>
  <si>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</si>
  <si>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</si>
  <si>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</si>
  <si>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</si>
  <si>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</si>
  <si>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</si>
  <si>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</si>
  <si>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</si>
  <si>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</si>
  <si>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</si>
  <si>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</si>
  <si>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</si>
  <si>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</si>
  <si>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</si>
  <si>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</si>
  <si>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</si>
  <si>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</si>
  <si>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</si>
  <si>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</si>
  <si>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</si>
  <si>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</si>
  <si>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</si>
  <si>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</si>
  <si>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</si>
  <si>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</si>
  <si>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</si>
  <si>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</si>
  <si>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</si>
  <si>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</si>
  <si>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</si>
  <si>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</si>
  <si>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</si>
  <si>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</si>
  <si>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</si>
  <si>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</si>
  <si>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</si>
  <si>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</si>
  <si>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</si>
  <si>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</si>
  <si>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</si>
  <si>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</si>
  <si>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</si>
  <si>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</si>
  <si>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</si>
  <si>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</si>
  <si>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</si>
  <si>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</si>
  <si>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</si>
  <si>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</si>
  <si>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</si>
  <si>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</si>
  <si>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</si>
  <si>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</si>
  <si>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</si>
  <si>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</si>
  <si>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</si>
  <si>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</si>
  <si>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</si>
  <si>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</si>
  <si>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</si>
  <si>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</si>
  <si>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</si>
  <si>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</si>
  <si>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</si>
  <si>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</si>
  <si>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</si>
  <si>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</si>
  <si>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</si>
  <si>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</si>
  <si>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</si>
  <si>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</si>
  <si>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</si>
  <si>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</si>
  <si>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</si>
  <si>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</si>
  <si>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</si>
  <si>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</si>
  <si>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</si>
  <si>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</si>
  <si>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</si>
  <si>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</si>
  <si>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</si>
  <si>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</si>
  <si>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</si>
  <si>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</si>
  <si>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</si>
  <si>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</si>
  <si>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</si>
  <si>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</si>
  <si>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</si>
  <si>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</si>
  <si>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</si>
  <si>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</si>
  <si>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</si>
  <si>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</si>
  <si>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</si>
  <si>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</si>
  <si>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</si>
  <si>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</si>
  <si>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</si>
  <si>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</si>
  <si>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</si>
  <si>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</si>
  <si>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</si>
  <si>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</si>
  <si>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</si>
  <si>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</si>
  <si>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</si>
  <si>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</si>
  <si>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</si>
  <si>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</si>
  <si>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</si>
  <si>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</si>
  <si>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</si>
  <si>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</si>
  <si>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</si>
  <si>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</si>
  <si>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</si>
  <si>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</si>
  <si>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</si>
  <si>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</si>
  <si>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</si>
  <si>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</si>
  <si>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</si>
  <si>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</si>
  <si>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</si>
  <si>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</si>
  <si>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</si>
  <si>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</si>
  <si>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</si>
  <si>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</si>
  <si>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</si>
  <si>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</si>
  <si>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</si>
  <si>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</si>
  <si>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</si>
  <si>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</si>
  <si>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</si>
  <si>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</si>
  <si>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</si>
  <si>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</si>
  <si>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</si>
  <si>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</si>
  <si>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</si>
  <si>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</si>
  <si>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</si>
  <si>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</si>
  <si>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</si>
  <si>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</si>
  <si>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</si>
  <si>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</si>
  <si>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</si>
  <si>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</si>
  <si>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</si>
  <si>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</si>
  <si>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</si>
  <si>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</si>
  <si>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</si>
  <si>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</si>
  <si>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</si>
  <si>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</si>
  <si>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</si>
  <si>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</si>
  <si>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</si>
  <si>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</si>
  <si>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</si>
  <si>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</si>
  <si>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</si>
  <si>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</si>
  <si>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</si>
  <si>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</si>
  <si>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</si>
  <si>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</si>
  <si>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</si>
  <si>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</si>
  <si>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</si>
  <si>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</si>
  <si>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</si>
  <si>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</si>
  <si>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</si>
  <si>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</si>
  <si>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</si>
  <si>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</si>
  <si>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</si>
  <si>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</si>
  <si>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</si>
  <si>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</si>
  <si>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</si>
  <si>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</si>
  <si>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</si>
  <si>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</si>
  <si>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</si>
  <si>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</si>
  <si>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</si>
  <si>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</si>
  <si>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</si>
  <si>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</si>
  <si>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</si>
  <si>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</si>
  <si>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</si>
  <si>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</si>
  <si>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</si>
  <si>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</si>
  <si>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</si>
  <si>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</si>
  <si>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</si>
  <si>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</si>
  <si>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</si>
  <si>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</si>
  <si>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</si>
  <si>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</si>
  <si>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</si>
  <si>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</si>
  <si>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</si>
  <si>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</si>
  <si>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</si>
  <si>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</si>
  <si>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</si>
  <si>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</si>
  <si>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</si>
  <si>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</si>
  <si>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</si>
  <si>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</si>
  <si>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</si>
  <si>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</si>
  <si>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</si>
  <si>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</si>
  <si>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</si>
  <si>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</si>
  <si>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</si>
  <si>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</si>
  <si>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</si>
  <si>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</si>
  <si>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</si>
  <si>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</si>
  <si>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</si>
  <si>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</si>
  <si>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</si>
  <si>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</si>
  <si>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</si>
  <si>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</si>
  <si>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</si>
  <si>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</si>
  <si>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</si>
  <si>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</si>
  <si>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</si>
  <si>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</si>
  <si>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</si>
  <si>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</si>
  <si>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</si>
  <si>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</si>
  <si>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</si>
  <si>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</si>
  <si>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</si>
  <si>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</si>
  <si>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</si>
  <si>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</si>
  <si>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</si>
  <si>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</si>
  <si>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</si>
  <si>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</si>
  <si>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</si>
  <si>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</si>
  <si>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</si>
  <si>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</si>
  <si>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</si>
  <si>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</si>
  <si>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</si>
  <si>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</si>
  <si>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</si>
  <si>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</si>
  <si>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</si>
  <si>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</si>
  <si>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</si>
  <si>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</si>
  <si>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</si>
  <si>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</si>
  <si>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</si>
  <si>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</si>
  <si>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</si>
  <si>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</si>
  <si>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</si>
  <si>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</si>
  <si>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</si>
  <si>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</si>
  <si>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</si>
  <si>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</si>
  <si>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</si>
  <si>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</si>
  <si>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</si>
  <si>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</si>
  <si>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</si>
  <si>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</si>
  <si>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</si>
  <si>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</si>
  <si>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</si>
  <si>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</si>
  <si>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</si>
  <si>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</si>
  <si>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</si>
  <si>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</si>
  <si>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</si>
  <si>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</si>
  <si>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</si>
  <si>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</si>
  <si>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</si>
  <si>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</si>
  <si>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</si>
  <si>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</si>
  <si>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</si>
  <si>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</si>
  <si>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</si>
  <si>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</si>
  <si>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</si>
  <si>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</si>
  <si>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</si>
  <si>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</si>
  <si>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</si>
  <si>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</si>
  <si>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</si>
  <si>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</si>
  <si>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</si>
  <si>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</si>
  <si>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</si>
  <si>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</si>
  <si>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</si>
  <si>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</si>
  <si>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</si>
  <si>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</si>
  <si>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</si>
  <si>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</si>
  <si>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</si>
  <si>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</si>
  <si>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</si>
  <si>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</si>
  <si>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</si>
  <si>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</si>
  <si>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</si>
  <si>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</si>
  <si>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</si>
  <si>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</si>
  <si>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</si>
  <si>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</si>
  <si>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</si>
  <si>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</si>
  <si>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</si>
  <si>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</si>
  <si>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</si>
  <si>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</si>
  <si>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</si>
  <si>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</si>
  <si>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</si>
  <si>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</si>
  <si>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</si>
  <si>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</si>
  <si>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</si>
  <si>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</si>
  <si>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</si>
  <si>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</si>
  <si>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</si>
  <si>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</si>
  <si>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</si>
  <si>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</si>
  <si>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</si>
  <si>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</si>
  <si>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</si>
  <si>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</si>
  <si>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</si>
  <si>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</si>
  <si>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</si>
  <si>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</si>
  <si>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</si>
  <si>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</si>
  <si>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</si>
  <si>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</si>
  <si>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</si>
  <si>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</si>
  <si>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</si>
  <si>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</si>
  <si>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</si>
  <si>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</si>
  <si>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</si>
  <si>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</si>
  <si>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</si>
  <si>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</si>
  <si>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</si>
  <si>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</si>
  <si>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</si>
  <si>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</si>
  <si>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</si>
  <si>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</si>
  <si>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</si>
  <si>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</si>
  <si>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</si>
  <si>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</si>
  <si>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</si>
  <si>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</si>
  <si>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</si>
  <si>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</si>
  <si>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</si>
  <si>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</si>
  <si>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</si>
  <si>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</si>
  <si>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</si>
  <si>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</si>
  <si>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</si>
  <si>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</si>
  <si>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</si>
  <si>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</si>
  <si>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</si>
  <si>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</si>
  <si>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</si>
  <si>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</si>
  <si>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</si>
  <si>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</si>
  <si>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</si>
  <si>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</si>
  <si>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</si>
  <si>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</si>
  <si>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</si>
  <si>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</si>
  <si>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</si>
  <si>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</si>
  <si>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</si>
  <si>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</si>
  <si>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</si>
  <si>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</si>
  <si>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</si>
  <si>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</si>
  <si>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</si>
  <si>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</si>
  <si>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</si>
  <si>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</si>
  <si>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</si>
  <si>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</si>
  <si>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</si>
  <si>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</si>
  <si>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</si>
  <si>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</si>
  <si>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</si>
  <si>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</si>
  <si>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</si>
  <si>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</si>
  <si>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</si>
  <si>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</si>
  <si>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</si>
  <si>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</si>
  <si>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</si>
  <si>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</si>
  <si>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</si>
  <si>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</si>
  <si>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</si>
  <si>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</si>
  <si>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</si>
  <si>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</si>
  <si>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</si>
  <si>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</si>
  <si>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</si>
  <si>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</si>
  <si>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</si>
  <si>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</si>
  <si>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</si>
  <si>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</si>
  <si>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</si>
  <si>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</si>
  <si>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</si>
  <si>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</si>
  <si>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</si>
  <si>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</si>
  <si>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</si>
  <si>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</si>
  <si>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</si>
  <si>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</si>
  <si>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</si>
  <si>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</si>
  <si>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</si>
  <si>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</si>
  <si>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</si>
  <si>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</si>
  <si>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</si>
  <si>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</si>
  <si>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</si>
  <si>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</si>
  <si>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</si>
  <si>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</si>
  <si>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</si>
  <si>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</si>
  <si>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</si>
  <si>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</si>
  <si>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</si>
  <si>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</si>
  <si>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</si>
  <si>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</si>
  <si>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</si>
  <si>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</si>
  <si>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</si>
  <si>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</si>
  <si>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</si>
  <si>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</si>
  <si>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</si>
  <si>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</si>
  <si>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</si>
  <si>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</si>
  <si>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</si>
  <si>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</si>
  <si>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</si>
  <si>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</si>
  <si>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</si>
  <si>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</si>
  <si>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</si>
  <si>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</si>
  <si>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</si>
  <si>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</si>
  <si>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</si>
  <si>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</si>
  <si>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</si>
  <si>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</si>
  <si>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</si>
  <si>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</si>
  <si>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</si>
  <si>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</si>
  <si>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</si>
  <si>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</si>
  <si>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</si>
  <si>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</si>
  <si>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</si>
  <si>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</si>
  <si>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</si>
  <si>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</si>
  <si>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</si>
  <si>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</si>
  <si>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</si>
  <si>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</si>
  <si>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</si>
  <si>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</si>
  <si>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</si>
  <si>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</si>
  <si>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</si>
  <si>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</si>
  <si>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</si>
  <si>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</si>
  <si>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</si>
  <si>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</si>
  <si>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</si>
  <si>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</si>
  <si>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</si>
  <si>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</si>
  <si>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</si>
  <si>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</si>
  <si>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</si>
  <si>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</si>
  <si>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</si>
  <si>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</si>
  <si>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</si>
  <si>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</si>
  <si>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</si>
  <si>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</si>
  <si>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</si>
  <si>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</si>
  <si>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</si>
  <si>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</si>
  <si>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</si>
  <si>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</si>
  <si>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</si>
  <si>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</si>
  <si>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</si>
  <si>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</si>
  <si>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</si>
  <si>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</si>
  <si>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</si>
  <si>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</si>
  <si>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</si>
  <si>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</si>
  <si>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</si>
  <si>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</si>
  <si>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</si>
  <si>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</si>
  <si>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</si>
  <si>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</si>
  <si>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</si>
  <si>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</si>
  <si>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</si>
  <si>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</si>
  <si>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</si>
  <si>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</si>
  <si>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</si>
  <si>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</si>
  <si>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</si>
  <si>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</si>
  <si>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</si>
  <si>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</si>
  <si>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</si>
  <si>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</si>
  <si>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</si>
  <si>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</si>
  <si>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</si>
  <si>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</si>
  <si>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</si>
  <si>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</si>
  <si>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</si>
  <si>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</si>
  <si>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</si>
  <si>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</si>
  <si>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</si>
  <si>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</si>
  <si>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</si>
  <si>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</si>
  <si>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</si>
  <si>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</si>
  <si>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</si>
  <si>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</si>
  <si>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</si>
  <si>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</si>
  <si>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</si>
  <si>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</si>
  <si>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</si>
  <si>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</si>
  <si>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</si>
  <si>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</si>
  <si>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</si>
  <si>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</si>
  <si>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</si>
  <si>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</si>
  <si>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</si>
  <si>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</si>
  <si>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</si>
  <si>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</si>
  <si>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</si>
  <si>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</si>
  <si>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</si>
  <si>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</si>
  <si>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</si>
  <si>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</si>
  <si>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</si>
  <si>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</si>
  <si>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</si>
  <si>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</si>
  <si>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</si>
  <si>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</si>
  <si>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</si>
  <si>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</si>
  <si>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</si>
  <si>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</si>
  <si>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</si>
  <si>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</si>
  <si>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</si>
  <si>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</si>
  <si>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</si>
  <si>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</si>
  <si>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</si>
  <si>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</si>
  <si>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</si>
  <si>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</si>
  <si>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</si>
  <si>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</si>
  <si>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</si>
  <si>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</si>
  <si>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</si>
  <si>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</si>
  <si>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</si>
  <si>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</si>
  <si>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</si>
  <si>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</si>
  <si>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</si>
  <si>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</si>
  <si>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</si>
  <si>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</si>
  <si>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</si>
  <si>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</si>
  <si>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</si>
  <si>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</si>
  <si>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</si>
  <si>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</si>
  <si>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</si>
  <si>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</si>
  <si>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</si>
  <si>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</si>
  <si>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</si>
  <si>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</si>
  <si>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</si>
  <si>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</si>
  <si>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</si>
  <si>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</si>
  <si>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</si>
  <si>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</si>
  <si>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</si>
  <si>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</si>
  <si>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</si>
  <si>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</si>
  <si>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</si>
  <si>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</si>
  <si>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</si>
  <si>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</si>
  <si>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</si>
  <si>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</si>
  <si>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</si>
  <si>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</si>
  <si>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</si>
  <si>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</si>
  <si>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</si>
  <si>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</si>
  <si>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</si>
  <si>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</si>
  <si>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</si>
  <si>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</si>
  <si>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</si>
  <si>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</si>
  <si>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</si>
  <si>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</si>
  <si>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</si>
  <si>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</si>
  <si>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</si>
  <si>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</si>
  <si>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</si>
  <si>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</si>
  <si>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</si>
  <si>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</si>
  <si>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</si>
  <si>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</si>
  <si>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</si>
  <si>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</si>
  <si>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</si>
  <si>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</si>
  <si>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</si>
  <si>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</si>
  <si>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</si>
  <si>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</si>
  <si>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</si>
  <si>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</si>
  <si>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</si>
  <si>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</si>
  <si>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</si>
  <si>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</si>
  <si>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</si>
  <si>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</si>
  <si>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</si>
  <si>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</si>
  <si>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</si>
  <si>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</si>
  <si>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</si>
  <si>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</si>
  <si>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</si>
  <si>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</si>
  <si>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</si>
  <si>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</si>
  <si>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</si>
  <si>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</si>
  <si>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</si>
  <si>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</si>
  <si>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</si>
  <si>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</si>
  <si>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</si>
  <si>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</si>
  <si>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</si>
  <si>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</si>
  <si>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</si>
  <si>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</si>
  <si>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</si>
  <si>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</si>
  <si>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</si>
  <si>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</si>
  <si>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</si>
  <si>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</si>
  <si>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</si>
  <si>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</si>
  <si>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</si>
  <si>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</si>
  <si>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</si>
  <si>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</si>
  <si>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</si>
  <si>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</si>
  <si>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</si>
  <si>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</si>
  <si>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</si>
  <si>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</si>
  <si>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</si>
  <si>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</si>
  <si>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</si>
  <si>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</si>
  <si>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</si>
  <si>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</si>
  <si>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</si>
  <si>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</si>
  <si>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</si>
  <si>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</si>
  <si>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</si>
  <si>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</si>
  <si>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</si>
  <si>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</si>
  <si>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</si>
  <si>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</si>
  <si>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</si>
  <si>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</si>
  <si>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</si>
  <si>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</si>
  <si>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</si>
  <si>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</si>
  <si>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</si>
  <si>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</si>
  <si>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</si>
  <si>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</si>
  <si>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</si>
  <si>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</si>
  <si>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</si>
  <si>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</si>
  <si>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</si>
  <si>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</si>
  <si>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</si>
  <si>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</si>
  <si>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</si>
  <si>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</si>
  <si>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</si>
  <si>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</si>
  <si>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</si>
  <si>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</si>
  <si>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</si>
  <si>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</si>
  <si>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</si>
  <si>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</si>
  <si>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</si>
  <si>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</si>
  <si>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</si>
  <si>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</si>
  <si>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</si>
  <si>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</si>
  <si>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</si>
  <si>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</si>
  <si>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</si>
  <si>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</si>
  <si>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</si>
  <si>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</si>
  <si>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</si>
  <si>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</si>
  <si>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</si>
  <si>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</si>
  <si>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</si>
  <si>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2. Фаворит Холд АД</t>
  </si>
  <si>
    <t>1.Котлостроене АД</t>
  </si>
  <si>
    <t>1.ИП Фаворит ООД</t>
  </si>
  <si>
    <t>3.ТК Мебел АД</t>
  </si>
  <si>
    <t>01.01.2011-31.12.2011</t>
  </si>
  <si>
    <t>4.Рачо Ковача АД</t>
  </si>
  <si>
    <t>5. Гарант АД</t>
  </si>
  <si>
    <t>6. Тримона АД</t>
  </si>
  <si>
    <t>Дата на съставяне: 28.02.2012</t>
  </si>
  <si>
    <t xml:space="preserve">Дата на съставяне:       28.02.2012     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</si>
</sst>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0" fontId="10" fillId="0" borderId="0" xfId="63" applyFont="1" applyAlignment="1" applyProtection="1">
      <alignment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1">
      <selection activeCell="N93" sqref="N9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1" t="s">
        <v>1</v>
      </c>
      <c r="B3" s="572"/>
      <c r="C3" s="572"/>
      <c r="D3" s="572"/>
      <c r="E3" s="460" t="s">
        <v>865</v>
      </c>
      <c r="F3" s="217" t="s">
        <v>2</v>
      </c>
      <c r="G3" s="172"/>
      <c r="H3" s="459">
        <v>117019045</v>
      </c>
    </row>
    <row r="4" spans="1:8" ht="15">
      <c r="A4" s="571" t="s">
        <v>3</v>
      </c>
      <c r="B4" s="577"/>
      <c r="C4" s="577"/>
      <c r="D4" s="577"/>
      <c r="E4" s="502" t="s">
        <v>864</v>
      </c>
      <c r="F4" s="573" t="s">
        <v>4</v>
      </c>
      <c r="G4" s="574"/>
      <c r="H4" s="459" t="s">
        <v>159</v>
      </c>
    </row>
    <row r="5" spans="1:8" ht="15">
      <c r="A5" s="571" t="s">
        <v>5</v>
      </c>
      <c r="B5" s="572"/>
      <c r="C5" s="572"/>
      <c r="D5" s="572"/>
      <c r="E5" s="503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353</v>
      </c>
      <c r="D11" s="151">
        <v>353</v>
      </c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745</v>
      </c>
      <c r="D12" s="151">
        <v>808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>
        <v>4</v>
      </c>
      <c r="D13" s="151">
        <v>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422</v>
      </c>
      <c r="D15" s="151">
        <v>607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5</v>
      </c>
      <c r="D16" s="151">
        <v>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3777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1529</v>
      </c>
      <c r="D19" s="155">
        <f>SUM(D11:D18)</f>
        <v>1783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4289</v>
      </c>
      <c r="H21" s="156">
        <f>SUM(H22:H24)</f>
        <v>3656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378</v>
      </c>
      <c r="H22" s="152">
        <v>189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3911</v>
      </c>
      <c r="H24" s="152">
        <v>3467</v>
      </c>
    </row>
    <row r="25" spans="1:18" ht="15">
      <c r="A25" s="235" t="s">
        <v>74</v>
      </c>
      <c r="B25" s="241" t="s">
        <v>75</v>
      </c>
      <c r="C25" s="151">
        <v>28</v>
      </c>
      <c r="D25" s="151">
        <v>39</v>
      </c>
      <c r="E25" s="253" t="s">
        <v>76</v>
      </c>
      <c r="F25" s="245" t="s">
        <v>77</v>
      </c>
      <c r="G25" s="154">
        <f>G19+G20+G21</f>
        <v>5610</v>
      </c>
      <c r="H25" s="154">
        <f>H19+H20+H21</f>
        <v>4977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28</v>
      </c>
      <c r="D27" s="155">
        <f>SUM(D23:D26)</f>
        <v>39</v>
      </c>
      <c r="E27" s="253" t="s">
        <v>83</v>
      </c>
      <c r="F27" s="242" t="s">
        <v>84</v>
      </c>
      <c r="G27" s="154">
        <f>SUM(G28:G30)</f>
        <v>2545</v>
      </c>
      <c r="H27" s="154">
        <f>SUM(H28:H30)</f>
        <v>2540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2545</v>
      </c>
      <c r="H28" s="152">
        <v>2540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1151</v>
      </c>
      <c r="H31" s="152">
        <v>1073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3696</v>
      </c>
      <c r="H33" s="154">
        <f>H27+H31+H32</f>
        <v>3613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844</v>
      </c>
      <c r="D34" s="155">
        <f>SUM(D35:D38)</f>
        <v>935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13083</v>
      </c>
      <c r="H36" s="154">
        <f>H25+H17+H33</f>
        <v>12367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732</v>
      </c>
      <c r="D38" s="151">
        <v>823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3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>
        <v>3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1228</v>
      </c>
      <c r="H44" s="152">
        <v>2749</v>
      </c>
    </row>
    <row r="45" spans="1:15" ht="15">
      <c r="A45" s="235" t="s">
        <v>136</v>
      </c>
      <c r="B45" s="249" t="s">
        <v>137</v>
      </c>
      <c r="C45" s="155">
        <f>C34+C39+C44</f>
        <v>844</v>
      </c>
      <c r="D45" s="155">
        <f>D34+D39+D44</f>
        <v>938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>
        <v>4000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8218</v>
      </c>
      <c r="D49" s="151">
        <v>9050</v>
      </c>
      <c r="E49" s="251" t="s">
        <v>51</v>
      </c>
      <c r="F49" s="245" t="s">
        <v>153</v>
      </c>
      <c r="G49" s="154">
        <f>SUM(G43:G48)</f>
        <v>1228</v>
      </c>
      <c r="H49" s="154">
        <f>SUM(H43:H48)</f>
        <v>6749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8218</v>
      </c>
      <c r="D51" s="155">
        <f>SUM(D47:D50)</f>
        <v>9050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10619</v>
      </c>
      <c r="D55" s="155">
        <f>D19+D20+D21+D27+D32+D45+D51+D53+D54</f>
        <v>11810</v>
      </c>
      <c r="E55" s="237" t="s">
        <v>172</v>
      </c>
      <c r="F55" s="261" t="s">
        <v>173</v>
      </c>
      <c r="G55" s="154">
        <f>G49+G51+G52+G53+G54</f>
        <v>1228</v>
      </c>
      <c r="H55" s="154">
        <f>H49+H51+H52+H53+H54</f>
        <v>6749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347</v>
      </c>
      <c r="D60" s="151">
        <v>60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2867</v>
      </c>
      <c r="H61" s="154">
        <f>SUM(H62:H68)</f>
        <v>3953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47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347</v>
      </c>
      <c r="D64" s="155">
        <f>SUM(D58:D63)</f>
        <v>60</v>
      </c>
      <c r="E64" s="237" t="s">
        <v>200</v>
      </c>
      <c r="F64" s="242" t="s">
        <v>201</v>
      </c>
      <c r="G64" s="152">
        <v>2758</v>
      </c>
      <c r="H64" s="152">
        <v>3684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75</v>
      </c>
      <c r="H65" s="152">
        <v>176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29</v>
      </c>
      <c r="H66" s="152">
        <v>36</v>
      </c>
    </row>
    <row r="67" spans="1:8" ht="15">
      <c r="A67" s="235" t="s">
        <v>207</v>
      </c>
      <c r="B67" s="241" t="s">
        <v>208</v>
      </c>
      <c r="C67" s="151">
        <v>5294</v>
      </c>
      <c r="D67" s="151">
        <v>4501</v>
      </c>
      <c r="E67" s="237" t="s">
        <v>209</v>
      </c>
      <c r="F67" s="242" t="s">
        <v>210</v>
      </c>
      <c r="G67" s="152">
        <v>4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127</v>
      </c>
      <c r="D68" s="151">
        <v>160</v>
      </c>
      <c r="E68" s="237" t="s">
        <v>213</v>
      </c>
      <c r="F68" s="242" t="s">
        <v>214</v>
      </c>
      <c r="G68" s="152">
        <v>1</v>
      </c>
      <c r="H68" s="152">
        <v>6</v>
      </c>
    </row>
    <row r="69" spans="1:8" ht="15">
      <c r="A69" s="235" t="s">
        <v>215</v>
      </c>
      <c r="B69" s="241" t="s">
        <v>216</v>
      </c>
      <c r="C69" s="151">
        <v>7</v>
      </c>
      <c r="D69" s="151">
        <v>2</v>
      </c>
      <c r="E69" s="251" t="s">
        <v>78</v>
      </c>
      <c r="F69" s="242" t="s">
        <v>217</v>
      </c>
      <c r="G69" s="152">
        <v>413</v>
      </c>
      <c r="H69" s="152">
        <v>361</v>
      </c>
    </row>
    <row r="70" spans="1:8" ht="15">
      <c r="A70" s="235" t="s">
        <v>218</v>
      </c>
      <c r="B70" s="241" t="s">
        <v>219</v>
      </c>
      <c r="C70" s="151">
        <v>487</v>
      </c>
      <c r="D70" s="151">
        <v>487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72</v>
      </c>
      <c r="D71" s="151">
        <v>72</v>
      </c>
      <c r="E71" s="253" t="s">
        <v>46</v>
      </c>
      <c r="F71" s="273" t="s">
        <v>224</v>
      </c>
      <c r="G71" s="161">
        <f>G59+G60+G61+G69+G70</f>
        <v>3280</v>
      </c>
      <c r="H71" s="161">
        <f>H59+H60+H61+H69+H70</f>
        <v>4314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1151</v>
      </c>
      <c r="D72" s="151">
        <v>902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234</v>
      </c>
      <c r="D74" s="151">
        <v>157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7372</v>
      </c>
      <c r="D75" s="155">
        <f>SUM(D67:D74)</f>
        <v>6281</v>
      </c>
      <c r="E75" s="251" t="s">
        <v>160</v>
      </c>
      <c r="F75" s="245" t="s">
        <v>234</v>
      </c>
      <c r="G75" s="152">
        <v>882</v>
      </c>
      <c r="H75" s="152">
        <v>1250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4162</v>
      </c>
      <c r="H79" s="162">
        <f>H71+H74+H75+H76</f>
        <v>5564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47</v>
      </c>
      <c r="D87" s="151">
        <v>67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77</v>
      </c>
      <c r="D88" s="151">
        <v>6451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124</v>
      </c>
      <c r="D91" s="155">
        <f>SUM(D87:D90)</f>
        <v>6518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7854</v>
      </c>
      <c r="D93" s="155">
        <f>D64+D75+D84+D91+D92</f>
        <v>12870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18473</v>
      </c>
      <c r="D94" s="164">
        <f>D93+D55</f>
        <v>24680</v>
      </c>
      <c r="E94" s="449" t="s">
        <v>270</v>
      </c>
      <c r="F94" s="289" t="s">
        <v>271</v>
      </c>
      <c r="G94" s="165">
        <f>G36+G39+G55+G79</f>
        <v>18473</v>
      </c>
      <c r="H94" s="165">
        <f>H36+H39+H55+H79</f>
        <v>24680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75" t="s">
        <v>273</v>
      </c>
      <c r="D98" s="575"/>
      <c r="E98" s="57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5" t="s">
        <v>856</v>
      </c>
      <c r="D100" s="576"/>
      <c r="E100" s="57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5" right="0" top="0" bottom="0" header="0.15748031496063" footer="0.15748031496063"/>
  <pageSetup fitToHeight="1" fitToWidth="1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0">
      <selection activeCell="D48" sqref="D48:H48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0" t="str">
        <f>'справка №1-БАЛАНС'!E3</f>
        <v>АУТОБОХЕМИЯ АД</v>
      </c>
      <c r="C2" s="580"/>
      <c r="D2" s="580"/>
      <c r="E2" s="580"/>
      <c r="F2" s="582" t="s">
        <v>2</v>
      </c>
      <c r="G2" s="582"/>
      <c r="H2" s="524">
        <f>'справка №1-БАЛАНС'!H3</f>
        <v>117019045</v>
      </c>
    </row>
    <row r="3" spans="1:8" ht="15">
      <c r="A3" s="465" t="s">
        <v>275</v>
      </c>
      <c r="B3" s="580" t="str">
        <f>'справка №1-БАЛАНС'!E4</f>
        <v>НЕКОНСОЛИДИРАН</v>
      </c>
      <c r="C3" s="580"/>
      <c r="D3" s="580"/>
      <c r="E3" s="580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1" t="str">
        <f>'справка №1-БАЛАНС'!E5</f>
        <v>01.01.2011-31.12.2011</v>
      </c>
      <c r="C4" s="581"/>
      <c r="D4" s="581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32</v>
      </c>
      <c r="D9" s="46">
        <v>79</v>
      </c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f>303+64+5</f>
        <v>372</v>
      </c>
      <c r="D10" s="46">
        <v>188</v>
      </c>
      <c r="E10" s="298" t="s">
        <v>289</v>
      </c>
      <c r="F10" s="547" t="s">
        <v>290</v>
      </c>
      <c r="G10" s="548">
        <v>9404</v>
      </c>
      <c r="H10" s="548">
        <v>14219</v>
      </c>
    </row>
    <row r="11" spans="1:8" ht="12">
      <c r="A11" s="298" t="s">
        <v>291</v>
      </c>
      <c r="B11" s="299" t="s">
        <v>292</v>
      </c>
      <c r="C11" s="46">
        <f>290+26</f>
        <v>316</v>
      </c>
      <c r="D11" s="46">
        <v>376</v>
      </c>
      <c r="E11" s="300" t="s">
        <v>293</v>
      </c>
      <c r="F11" s="547" t="s">
        <v>294</v>
      </c>
      <c r="G11" s="548"/>
      <c r="H11" s="548"/>
    </row>
    <row r="12" spans="1:8" ht="12">
      <c r="A12" s="298" t="s">
        <v>295</v>
      </c>
      <c r="B12" s="299" t="s">
        <v>296</v>
      </c>
      <c r="C12" s="46">
        <v>163</v>
      </c>
      <c r="D12" s="46">
        <v>189</v>
      </c>
      <c r="E12" s="300" t="s">
        <v>78</v>
      </c>
      <c r="F12" s="547" t="s">
        <v>297</v>
      </c>
      <c r="G12" s="548">
        <v>777</v>
      </c>
      <c r="H12" s="548">
        <v>372</v>
      </c>
    </row>
    <row r="13" spans="1:18" ht="12">
      <c r="A13" s="298" t="s">
        <v>298</v>
      </c>
      <c r="B13" s="299" t="s">
        <v>299</v>
      </c>
      <c r="C13" s="46">
        <v>23</v>
      </c>
      <c r="D13" s="46">
        <v>25</v>
      </c>
      <c r="E13" s="301" t="s">
        <v>51</v>
      </c>
      <c r="F13" s="549" t="s">
        <v>300</v>
      </c>
      <c r="G13" s="546">
        <f>SUM(G9:G12)</f>
        <v>10181</v>
      </c>
      <c r="H13" s="546">
        <f>SUM(H9:H12)</f>
        <v>14591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9079</v>
      </c>
      <c r="D14" s="46">
        <v>13267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26</v>
      </c>
      <c r="D16" s="47">
        <v>15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10011</v>
      </c>
      <c r="D19" s="49">
        <f>SUM(D9:D15)+D16</f>
        <v>14139</v>
      </c>
      <c r="E19" s="304" t="s">
        <v>317</v>
      </c>
      <c r="F19" s="550" t="s">
        <v>318</v>
      </c>
      <c r="G19" s="548">
        <v>412</v>
      </c>
      <c r="H19" s="548">
        <v>834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>
        <v>1</v>
      </c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>
        <v>5</v>
      </c>
      <c r="H21" s="548">
        <v>5</v>
      </c>
    </row>
    <row r="22" spans="1:8" ht="24">
      <c r="A22" s="304" t="s">
        <v>324</v>
      </c>
      <c r="B22" s="305" t="s">
        <v>325</v>
      </c>
      <c r="C22" s="46">
        <v>284</v>
      </c>
      <c r="D22" s="46">
        <v>1105</v>
      </c>
      <c r="E22" s="304" t="s">
        <v>326</v>
      </c>
      <c r="F22" s="550" t="s">
        <v>327</v>
      </c>
      <c r="G22" s="548">
        <v>1</v>
      </c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f>674+301</f>
        <v>975</v>
      </c>
      <c r="H23" s="548">
        <v>1037</v>
      </c>
    </row>
    <row r="24" spans="1:18" ht="12">
      <c r="A24" s="298" t="s">
        <v>332</v>
      </c>
      <c r="B24" s="305" t="s">
        <v>333</v>
      </c>
      <c r="C24" s="46">
        <v>1</v>
      </c>
      <c r="D24" s="46"/>
      <c r="E24" s="301" t="s">
        <v>103</v>
      </c>
      <c r="F24" s="552" t="s">
        <v>334</v>
      </c>
      <c r="G24" s="546">
        <f>SUM(G19:G23)</f>
        <v>1394</v>
      </c>
      <c r="H24" s="546">
        <f>SUM(H19:H23)</f>
        <v>1876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28</v>
      </c>
      <c r="D25" s="46">
        <v>32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313</v>
      </c>
      <c r="D26" s="49">
        <f>SUM(D22:D25)</f>
        <v>1137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10324</v>
      </c>
      <c r="D28" s="50">
        <f>D26+D19</f>
        <v>15276</v>
      </c>
      <c r="E28" s="127" t="s">
        <v>339</v>
      </c>
      <c r="F28" s="552" t="s">
        <v>340</v>
      </c>
      <c r="G28" s="546">
        <f>G13+G15+G24</f>
        <v>11575</v>
      </c>
      <c r="H28" s="546">
        <f>H13+H15+H24</f>
        <v>16467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1251</v>
      </c>
      <c r="D30" s="50">
        <f>IF((H28-D28)&gt;0,H28-D28,0)</f>
        <v>1191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852</v>
      </c>
      <c r="B31" s="306" t="s">
        <v>345</v>
      </c>
      <c r="C31" s="46"/>
      <c r="D31" s="46"/>
      <c r="E31" s="296" t="s">
        <v>855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10324</v>
      </c>
      <c r="D33" s="49">
        <f>D28+D31+D32</f>
        <v>15276</v>
      </c>
      <c r="E33" s="127" t="s">
        <v>353</v>
      </c>
      <c r="F33" s="552" t="s">
        <v>354</v>
      </c>
      <c r="G33" s="53">
        <f>G32+G31+G28</f>
        <v>11575</v>
      </c>
      <c r="H33" s="53">
        <f>H32+H31+H28</f>
        <v>16467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1251</v>
      </c>
      <c r="D34" s="50">
        <f>IF((H33-D33)&gt;0,H33-D33,0)</f>
        <v>1191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100</v>
      </c>
      <c r="D35" s="49">
        <f>D36+D37+D38</f>
        <v>118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>
        <v>100</v>
      </c>
      <c r="D36" s="46">
        <v>120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>
        <v>-2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1151</v>
      </c>
      <c r="D39" s="458">
        <f>+IF((H33-D33-D35)&gt;0,H33-D33-D35,0)</f>
        <v>1073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IF(C39-C40&gt;0,C39-C40,0)</f>
        <v>1151</v>
      </c>
      <c r="D41" s="52">
        <f>IF(D39-D40&gt;0,D39-D40,0)</f>
        <v>1073</v>
      </c>
      <c r="E41" s="127" t="s">
        <v>376</v>
      </c>
      <c r="F41" s="556" t="s">
        <v>377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11575</v>
      </c>
      <c r="D42" s="53">
        <f>D33+D35+D39</f>
        <v>16467</v>
      </c>
      <c r="E42" s="128" t="s">
        <v>380</v>
      </c>
      <c r="F42" s="129" t="s">
        <v>381</v>
      </c>
      <c r="G42" s="53">
        <f>G39+G33</f>
        <v>11575</v>
      </c>
      <c r="H42" s="53">
        <f>H39+H33</f>
        <v>16467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3" t="s">
        <v>862</v>
      </c>
      <c r="B45" s="583"/>
      <c r="C45" s="583"/>
      <c r="D45" s="583"/>
      <c r="E45" s="583"/>
      <c r="F45" s="558"/>
      <c r="G45" s="425"/>
      <c r="H45" s="425"/>
    </row>
    <row r="46" spans="1:8" ht="12">
      <c r="A46" s="314"/>
      <c r="B46" s="424"/>
      <c r="C46" s="425"/>
      <c r="D46" s="425"/>
      <c r="E46" s="569"/>
      <c r="F46" s="569"/>
      <c r="G46" s="425"/>
      <c r="H46" s="425"/>
    </row>
    <row r="47" spans="1:8" ht="12">
      <c r="A47" s="314"/>
      <c r="B47" s="424"/>
      <c r="C47" s="425"/>
      <c r="D47" s="425"/>
      <c r="E47" s="569"/>
      <c r="F47" s="569"/>
      <c r="G47" s="425"/>
      <c r="H47" s="425"/>
    </row>
    <row r="48" spans="1:15" ht="12">
      <c r="A48" s="501" t="s">
        <v>272</v>
      </c>
      <c r="B48" s="570">
        <v>40967</v>
      </c>
      <c r="C48" s="427" t="s">
        <v>382</v>
      </c>
      <c r="D48" s="578"/>
      <c r="E48" s="578"/>
      <c r="F48" s="578"/>
      <c r="G48" s="578"/>
      <c r="H48" s="578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79"/>
      <c r="E50" s="579"/>
      <c r="F50" s="579"/>
      <c r="G50" s="579"/>
      <c r="H50" s="579"/>
    </row>
    <row r="51" spans="1:8" ht="12">
      <c r="A51" s="562"/>
      <c r="B51" s="558"/>
      <c r="C51" s="425"/>
      <c r="D51" s="425"/>
      <c r="E51" s="426"/>
      <c r="F51" s="558"/>
      <c r="G51" s="561"/>
      <c r="H51" s="561"/>
    </row>
    <row r="52" spans="1:8" ht="12">
      <c r="A52" s="562"/>
      <c r="B52" s="558"/>
      <c r="C52" s="425"/>
      <c r="D52" s="425"/>
      <c r="E52" s="426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" top="0.76" bottom="0.47" header="0.6" footer="0.511811023622047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G47" sqref="G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АУТОБОХЕМИЯ АД</v>
      </c>
      <c r="C4" s="539" t="s">
        <v>2</v>
      </c>
      <c r="D4" s="539">
        <f>'справка №1-БАЛАНС'!H3</f>
        <v>117019045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01.01.2011-31.12.2011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14187</v>
      </c>
      <c r="D10" s="54">
        <v>24341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-14252</v>
      </c>
      <c r="D11" s="54">
        <v>-14470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-193</v>
      </c>
      <c r="D13" s="54">
        <v>-175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-38</v>
      </c>
      <c r="D14" s="54">
        <v>-266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-115</v>
      </c>
      <c r="D15" s="54">
        <v>-161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6</v>
      </c>
      <c r="D16" s="54">
        <v>434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-28</v>
      </c>
      <c r="D17" s="54">
        <v>-12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-7</v>
      </c>
      <c r="D19" s="54">
        <v>-37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-440</v>
      </c>
      <c r="D20" s="55">
        <f>SUM(D10:D19)</f>
        <v>9654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-78</v>
      </c>
      <c r="D22" s="54">
        <v>-484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>
        <v>-3964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>
        <v>7746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-71</v>
      </c>
      <c r="D27" s="54">
        <v>-31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162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-1516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13</v>
      </c>
      <c r="D32" s="55">
        <f>SUM(D22:D31)</f>
        <v>1751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>
        <v>-157</v>
      </c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-1521</v>
      </c>
      <c r="D37" s="54">
        <v>-1584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-285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-161</v>
      </c>
      <c r="D40" s="54">
        <v>-413</v>
      </c>
      <c r="E40" s="130"/>
      <c r="F40" s="130"/>
    </row>
    <row r="41" spans="1:8" ht="12">
      <c r="A41" s="332" t="s">
        <v>446</v>
      </c>
      <c r="B41" s="333" t="s">
        <v>447</v>
      </c>
      <c r="C41" s="54">
        <v>-4000</v>
      </c>
      <c r="D41" s="54">
        <v>-7842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-5967</v>
      </c>
      <c r="D42" s="55">
        <f>SUM(D34:D41)</f>
        <v>-9996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-6394</v>
      </c>
      <c r="D43" s="55">
        <f>D42+D32+D20</f>
        <v>1409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6518</v>
      </c>
      <c r="D44" s="132">
        <v>5109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124</v>
      </c>
      <c r="D45" s="55">
        <f>D44+D43</f>
        <v>6518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124</v>
      </c>
      <c r="D46" s="56">
        <v>6518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" top="0.48" bottom="0.61" header="0.6" footer="0.511811023622047"/>
  <pageSetup fitToHeight="1" fitToWidth="1" horizontalDpi="600" verticalDpi="600" orientation="portrait" paperSize="9" scale="56" r:id="rId1"/>
  <headerFooter alignWithMargins="0">
    <oddHeader>&amp;RСПРАВКА ПО ОБРАЗЕЦ №3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tabSelected="1" zoomScalePageLayoutView="0" workbookViewId="0" topLeftCell="A1">
      <selection activeCell="R21" sqref="R21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5" t="s">
        <v>460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87" t="str">
        <f>'справка №1-БАЛАНС'!E3</f>
        <v>АУТОБОХЕМИЯ АД</v>
      </c>
      <c r="C3" s="587"/>
      <c r="D3" s="587"/>
      <c r="E3" s="587"/>
      <c r="F3" s="587"/>
      <c r="G3" s="587"/>
      <c r="H3" s="587"/>
      <c r="I3" s="587"/>
      <c r="J3" s="474"/>
      <c r="K3" s="589" t="s">
        <v>2</v>
      </c>
      <c r="L3" s="589"/>
      <c r="M3" s="476">
        <f>'справка №1-БАЛАНС'!H3</f>
        <v>117019045</v>
      </c>
      <c r="N3" s="2"/>
    </row>
    <row r="4" spans="1:15" s="530" customFormat="1" ht="13.5" customHeight="1">
      <c r="A4" s="465" t="s">
        <v>461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90" t="s">
        <v>4</v>
      </c>
      <c r="L4" s="590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1" t="str">
        <f>'справка №1-БАЛАНС'!E5</f>
        <v>01.01.2011-31.12.2011</v>
      </c>
      <c r="C5" s="591"/>
      <c r="D5" s="591"/>
      <c r="E5" s="591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3777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189</v>
      </c>
      <c r="G11" s="58">
        <f>'справка №1-БАЛАНС'!H23</f>
        <v>0</v>
      </c>
      <c r="H11" s="60">
        <v>3467</v>
      </c>
      <c r="I11" s="58">
        <f>'справка №1-БАЛАНС'!H28+'справка №1-БАЛАНС'!H31</f>
        <v>3613</v>
      </c>
      <c r="J11" s="58">
        <f>'справка №1-БАЛАНС'!H29+'справка №1-БАЛАНС'!H32</f>
        <v>0</v>
      </c>
      <c r="K11" s="60"/>
      <c r="L11" s="344">
        <f>SUM(C11:K11)</f>
        <v>12367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3777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189</v>
      </c>
      <c r="G15" s="61">
        <f t="shared" si="2"/>
        <v>0</v>
      </c>
      <c r="H15" s="61">
        <f t="shared" si="2"/>
        <v>3467</v>
      </c>
      <c r="I15" s="61">
        <f t="shared" si="2"/>
        <v>3613</v>
      </c>
      <c r="J15" s="61">
        <f t="shared" si="2"/>
        <v>0</v>
      </c>
      <c r="K15" s="61">
        <f t="shared" si="2"/>
        <v>0</v>
      </c>
      <c r="L15" s="344">
        <f t="shared" si="1"/>
        <v>12367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1151</v>
      </c>
      <c r="J16" s="345">
        <f>+'справка №1-БАЛАНС'!G32</f>
        <v>0</v>
      </c>
      <c r="K16" s="60"/>
      <c r="L16" s="344">
        <f t="shared" si="1"/>
        <v>1151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189</v>
      </c>
      <c r="G17" s="62">
        <f t="shared" si="3"/>
        <v>0</v>
      </c>
      <c r="H17" s="62">
        <f t="shared" si="3"/>
        <v>444</v>
      </c>
      <c r="I17" s="62">
        <f t="shared" si="3"/>
        <v>-1068</v>
      </c>
      <c r="J17" s="62">
        <f>J18+J19</f>
        <v>0</v>
      </c>
      <c r="K17" s="62">
        <f t="shared" si="3"/>
        <v>0</v>
      </c>
      <c r="L17" s="344">
        <f t="shared" si="1"/>
        <v>-435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-415</v>
      </c>
      <c r="J18" s="60"/>
      <c r="K18" s="60"/>
      <c r="L18" s="344">
        <f t="shared" si="1"/>
        <v>-415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189</v>
      </c>
      <c r="G19" s="60"/>
      <c r="H19" s="60">
        <v>444</v>
      </c>
      <c r="I19" s="60">
        <v>-653</v>
      </c>
      <c r="J19" s="60"/>
      <c r="K19" s="60"/>
      <c r="L19" s="344">
        <f t="shared" si="1"/>
        <v>-20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378</v>
      </c>
      <c r="G29" s="59">
        <f t="shared" si="6"/>
        <v>0</v>
      </c>
      <c r="H29" s="59">
        <f t="shared" si="6"/>
        <v>3911</v>
      </c>
      <c r="I29" s="59">
        <f t="shared" si="6"/>
        <v>3696</v>
      </c>
      <c r="J29" s="59">
        <f t="shared" si="6"/>
        <v>0</v>
      </c>
      <c r="K29" s="59">
        <f t="shared" si="6"/>
        <v>0</v>
      </c>
      <c r="L29" s="344">
        <f t="shared" si="1"/>
        <v>13083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378</v>
      </c>
      <c r="G32" s="59">
        <f t="shared" si="7"/>
        <v>0</v>
      </c>
      <c r="H32" s="59">
        <f t="shared" si="7"/>
        <v>3911</v>
      </c>
      <c r="I32" s="59">
        <f t="shared" si="7"/>
        <v>3696</v>
      </c>
      <c r="J32" s="59">
        <f t="shared" si="7"/>
        <v>0</v>
      </c>
      <c r="K32" s="59">
        <f t="shared" si="7"/>
        <v>0</v>
      </c>
      <c r="L32" s="344">
        <f t="shared" si="1"/>
        <v>13083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863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875</v>
      </c>
      <c r="B38" s="19"/>
      <c r="C38" s="15"/>
      <c r="D38" s="586" t="s">
        <v>522</v>
      </c>
      <c r="E38" s="586"/>
      <c r="F38" s="586"/>
      <c r="G38" s="586"/>
      <c r="H38" s="586"/>
      <c r="I38" s="586"/>
      <c r="J38" s="15" t="s">
        <v>858</v>
      </c>
      <c r="K38" s="15"/>
      <c r="L38" s="586"/>
      <c r="M38" s="58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E50" sqref="E5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2" t="s">
        <v>384</v>
      </c>
      <c r="B2" s="593"/>
      <c r="C2" s="594" t="str">
        <f>'справка №1-БАЛАНС'!E3</f>
        <v>АУТОБОХЕМИЯ АД</v>
      </c>
      <c r="D2" s="594"/>
      <c r="E2" s="594"/>
      <c r="F2" s="594"/>
      <c r="G2" s="594"/>
      <c r="H2" s="594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117019045</v>
      </c>
      <c r="P2" s="481"/>
      <c r="Q2" s="481"/>
      <c r="R2" s="524"/>
    </row>
    <row r="3" spans="1:18" ht="15">
      <c r="A3" s="592" t="s">
        <v>5</v>
      </c>
      <c r="B3" s="593"/>
      <c r="C3" s="595" t="str">
        <f>'справка №1-БАЛАНС'!E5</f>
        <v>01.01.2011-31.12.2011</v>
      </c>
      <c r="D3" s="595"/>
      <c r="E3" s="595"/>
      <c r="F3" s="483"/>
      <c r="G3" s="483"/>
      <c r="H3" s="483"/>
      <c r="I3" s="483"/>
      <c r="J3" s="483"/>
      <c r="K3" s="483"/>
      <c r="L3" s="483"/>
      <c r="M3" s="600" t="s">
        <v>4</v>
      </c>
      <c r="N3" s="600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8" t="s">
        <v>530</v>
      </c>
      <c r="R5" s="598" t="s">
        <v>531</v>
      </c>
    </row>
    <row r="6" spans="1:18" s="100" customFormat="1" ht="48">
      <c r="A6" s="603"/>
      <c r="B6" s="604"/>
      <c r="C6" s="60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9"/>
      <c r="R6" s="59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353</v>
      </c>
      <c r="E9" s="189"/>
      <c r="F9" s="189"/>
      <c r="G9" s="74">
        <f>D9+E9-F9</f>
        <v>353</v>
      </c>
      <c r="H9" s="65"/>
      <c r="I9" s="65"/>
      <c r="J9" s="74">
        <f>G9+H9-I9</f>
        <v>353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908</v>
      </c>
      <c r="E10" s="189"/>
      <c r="F10" s="189">
        <v>0</v>
      </c>
      <c r="G10" s="74">
        <f aca="true" t="shared" si="2" ref="G10:G39">D10+E10-F10</f>
        <v>908</v>
      </c>
      <c r="H10" s="65"/>
      <c r="I10" s="65"/>
      <c r="J10" s="74">
        <f aca="true" t="shared" si="3" ref="J10:J39">G10+H10-I10</f>
        <v>908</v>
      </c>
      <c r="K10" s="65">
        <v>100</v>
      </c>
      <c r="L10" s="65">
        <v>63</v>
      </c>
      <c r="M10" s="65"/>
      <c r="N10" s="74">
        <f aca="true" t="shared" si="4" ref="N10:N39">K10+L10-M10</f>
        <v>163</v>
      </c>
      <c r="O10" s="65"/>
      <c r="P10" s="65"/>
      <c r="Q10" s="74">
        <f t="shared" si="0"/>
        <v>163</v>
      </c>
      <c r="R10" s="74">
        <f t="shared" si="1"/>
        <v>745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</v>
      </c>
      <c r="E11" s="189"/>
      <c r="F11" s="189">
        <v>0</v>
      </c>
      <c r="G11" s="74">
        <f t="shared" si="2"/>
        <v>18</v>
      </c>
      <c r="H11" s="65"/>
      <c r="I11" s="65"/>
      <c r="J11" s="74">
        <f t="shared" si="3"/>
        <v>18</v>
      </c>
      <c r="K11" s="65">
        <v>10</v>
      </c>
      <c r="L11" s="65">
        <v>4</v>
      </c>
      <c r="M11" s="65"/>
      <c r="N11" s="74">
        <f t="shared" si="4"/>
        <v>14</v>
      </c>
      <c r="O11" s="65"/>
      <c r="P11" s="65"/>
      <c r="Q11" s="74">
        <f t="shared" si="0"/>
        <v>14</v>
      </c>
      <c r="R11" s="74">
        <f t="shared" si="1"/>
        <v>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2004</v>
      </c>
      <c r="E13" s="189">
        <v>78</v>
      </c>
      <c r="F13" s="189">
        <v>301</v>
      </c>
      <c r="G13" s="74">
        <f t="shared" si="2"/>
        <v>1781</v>
      </c>
      <c r="H13" s="65"/>
      <c r="I13" s="65"/>
      <c r="J13" s="74">
        <f t="shared" si="3"/>
        <v>1781</v>
      </c>
      <c r="K13" s="65">
        <v>1397</v>
      </c>
      <c r="L13" s="65">
        <v>235</v>
      </c>
      <c r="M13" s="65">
        <v>273</v>
      </c>
      <c r="N13" s="74">
        <f t="shared" si="4"/>
        <v>1359</v>
      </c>
      <c r="O13" s="65"/>
      <c r="P13" s="65"/>
      <c r="Q13" s="74">
        <f t="shared" si="0"/>
        <v>1359</v>
      </c>
      <c r="R13" s="74">
        <f t="shared" si="1"/>
        <v>422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17</v>
      </c>
      <c r="E14" s="189">
        <v>1</v>
      </c>
      <c r="F14" s="189"/>
      <c r="G14" s="74">
        <f t="shared" si="2"/>
        <v>18</v>
      </c>
      <c r="H14" s="65"/>
      <c r="I14" s="65"/>
      <c r="J14" s="74">
        <f t="shared" si="3"/>
        <v>18</v>
      </c>
      <c r="K14" s="65">
        <v>10</v>
      </c>
      <c r="L14" s="65">
        <v>3</v>
      </c>
      <c r="M14" s="65"/>
      <c r="N14" s="74">
        <f t="shared" si="4"/>
        <v>13</v>
      </c>
      <c r="O14" s="65"/>
      <c r="P14" s="65"/>
      <c r="Q14" s="74">
        <f t="shared" si="0"/>
        <v>13</v>
      </c>
      <c r="R14" s="74">
        <f t="shared" si="1"/>
        <v>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859</v>
      </c>
      <c r="B15" s="374" t="s">
        <v>860</v>
      </c>
      <c r="C15" s="454" t="s">
        <v>861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3300</v>
      </c>
      <c r="E17" s="194">
        <f>SUM(E9:E16)</f>
        <v>79</v>
      </c>
      <c r="F17" s="194">
        <f>SUM(F9:F16)</f>
        <v>301</v>
      </c>
      <c r="G17" s="74">
        <f t="shared" si="2"/>
        <v>3078</v>
      </c>
      <c r="H17" s="75">
        <f>SUM(H9:H16)</f>
        <v>0</v>
      </c>
      <c r="I17" s="75">
        <f>SUM(I9:I16)</f>
        <v>0</v>
      </c>
      <c r="J17" s="74">
        <f t="shared" si="3"/>
        <v>3078</v>
      </c>
      <c r="K17" s="75">
        <f>SUM(K9:K16)</f>
        <v>1517</v>
      </c>
      <c r="L17" s="75">
        <f>SUM(L9:L16)</f>
        <v>305</v>
      </c>
      <c r="M17" s="75">
        <f>SUM(M9:M16)</f>
        <v>273</v>
      </c>
      <c r="N17" s="74">
        <f t="shared" si="4"/>
        <v>1549</v>
      </c>
      <c r="O17" s="75">
        <f>SUM(O9:O16)</f>
        <v>0</v>
      </c>
      <c r="P17" s="75">
        <f>SUM(P9:P16)</f>
        <v>0</v>
      </c>
      <c r="Q17" s="74">
        <f t="shared" si="5"/>
        <v>1549</v>
      </c>
      <c r="R17" s="74">
        <f t="shared" si="6"/>
        <v>1529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</v>
      </c>
      <c r="E22" s="189"/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74</v>
      </c>
      <c r="E23" s="189"/>
      <c r="F23" s="189"/>
      <c r="G23" s="74">
        <f t="shared" si="2"/>
        <v>74</v>
      </c>
      <c r="H23" s="65"/>
      <c r="I23" s="65"/>
      <c r="J23" s="74">
        <f t="shared" si="3"/>
        <v>74</v>
      </c>
      <c r="K23" s="65">
        <v>35</v>
      </c>
      <c r="L23" s="65">
        <v>11</v>
      </c>
      <c r="M23" s="65"/>
      <c r="N23" s="74">
        <f t="shared" si="4"/>
        <v>46</v>
      </c>
      <c r="O23" s="65"/>
      <c r="P23" s="65"/>
      <c r="Q23" s="74">
        <f t="shared" si="5"/>
        <v>46</v>
      </c>
      <c r="R23" s="74">
        <f t="shared" si="6"/>
        <v>28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76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76</v>
      </c>
      <c r="H25" s="66">
        <f t="shared" si="7"/>
        <v>0</v>
      </c>
      <c r="I25" s="66">
        <f t="shared" si="7"/>
        <v>0</v>
      </c>
      <c r="J25" s="67">
        <f t="shared" si="3"/>
        <v>76</v>
      </c>
      <c r="K25" s="66">
        <f t="shared" si="7"/>
        <v>37</v>
      </c>
      <c r="L25" s="66">
        <f t="shared" si="7"/>
        <v>11</v>
      </c>
      <c r="M25" s="66">
        <f t="shared" si="7"/>
        <v>0</v>
      </c>
      <c r="N25" s="67">
        <f t="shared" si="4"/>
        <v>48</v>
      </c>
      <c r="O25" s="66">
        <f t="shared" si="7"/>
        <v>0</v>
      </c>
      <c r="P25" s="66">
        <f t="shared" si="7"/>
        <v>0</v>
      </c>
      <c r="Q25" s="67">
        <f t="shared" si="5"/>
        <v>48</v>
      </c>
      <c r="R25" s="67">
        <f t="shared" si="6"/>
        <v>28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935</v>
      </c>
      <c r="E27" s="192">
        <f aca="true" t="shared" si="8" ref="E27:P27">SUM(E28:E31)</f>
        <v>71</v>
      </c>
      <c r="F27" s="192">
        <f t="shared" si="8"/>
        <v>162</v>
      </c>
      <c r="G27" s="71">
        <f t="shared" si="2"/>
        <v>844</v>
      </c>
      <c r="H27" s="70">
        <f t="shared" si="8"/>
        <v>0</v>
      </c>
      <c r="I27" s="70">
        <f t="shared" si="8"/>
        <v>0</v>
      </c>
      <c r="J27" s="71">
        <f t="shared" si="3"/>
        <v>844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844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>
        <v>112</v>
      </c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823</v>
      </c>
      <c r="E31" s="189">
        <v>71</v>
      </c>
      <c r="F31" s="189">
        <v>50</v>
      </c>
      <c r="G31" s="74">
        <f t="shared" si="2"/>
        <v>844</v>
      </c>
      <c r="H31" s="72"/>
      <c r="I31" s="72"/>
      <c r="J31" s="74">
        <f t="shared" si="3"/>
        <v>844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844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3</v>
      </c>
      <c r="E32" s="193">
        <f aca="true" t="shared" si="11" ref="E32:P32">SUM(E33:E36)</f>
        <v>0</v>
      </c>
      <c r="F32" s="193">
        <f t="shared" si="11"/>
        <v>3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3</v>
      </c>
      <c r="E34" s="189"/>
      <c r="F34" s="189">
        <v>3</v>
      </c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938</v>
      </c>
      <c r="E38" s="194">
        <f aca="true" t="shared" si="12" ref="E38:P38">E27+E32+E37</f>
        <v>71</v>
      </c>
      <c r="F38" s="194">
        <f t="shared" si="12"/>
        <v>165</v>
      </c>
      <c r="G38" s="74">
        <f t="shared" si="2"/>
        <v>844</v>
      </c>
      <c r="H38" s="75">
        <f t="shared" si="12"/>
        <v>0</v>
      </c>
      <c r="I38" s="75">
        <f t="shared" si="12"/>
        <v>0</v>
      </c>
      <c r="J38" s="74">
        <f t="shared" si="3"/>
        <v>844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844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4314</v>
      </c>
      <c r="E40" s="438">
        <f>E17+E18+E19+E25+E38+E39</f>
        <v>150</v>
      </c>
      <c r="F40" s="438">
        <f aca="true" t="shared" si="13" ref="F40:R40">F17+F18+F19+F25+F38+F39</f>
        <v>466</v>
      </c>
      <c r="G40" s="438">
        <f t="shared" si="13"/>
        <v>3998</v>
      </c>
      <c r="H40" s="438">
        <f t="shared" si="13"/>
        <v>0</v>
      </c>
      <c r="I40" s="438">
        <f t="shared" si="13"/>
        <v>0</v>
      </c>
      <c r="J40" s="438">
        <f t="shared" si="13"/>
        <v>3998</v>
      </c>
      <c r="K40" s="438">
        <f t="shared" si="13"/>
        <v>1554</v>
      </c>
      <c r="L40" s="438">
        <f t="shared" si="13"/>
        <v>316</v>
      </c>
      <c r="M40" s="438">
        <f t="shared" si="13"/>
        <v>273</v>
      </c>
      <c r="N40" s="438">
        <f t="shared" si="13"/>
        <v>1597</v>
      </c>
      <c r="O40" s="438">
        <f t="shared" si="13"/>
        <v>0</v>
      </c>
      <c r="P40" s="438">
        <f t="shared" si="13"/>
        <v>0</v>
      </c>
      <c r="Q40" s="438">
        <f t="shared" si="13"/>
        <v>1597</v>
      </c>
      <c r="R40" s="438">
        <f t="shared" si="13"/>
        <v>2401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7"/>
      <c r="L44" s="607"/>
      <c r="M44" s="607"/>
      <c r="N44" s="607"/>
      <c r="O44" s="596" t="s">
        <v>782</v>
      </c>
      <c r="P44" s="597"/>
      <c r="Q44" s="597"/>
      <c r="R44" s="597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3">
      <selection activeCell="AD52" sqref="AD5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610</v>
      </c>
      <c r="B1" s="611"/>
      <c r="C1" s="611"/>
      <c r="D1" s="611"/>
      <c r="E1" s="611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14" t="str">
        <f>'справка №1-БАЛАНС'!E3</f>
        <v>АУТОБОХЕМИЯ АД</v>
      </c>
      <c r="C3" s="615"/>
      <c r="D3" s="524" t="s">
        <v>2</v>
      </c>
      <c r="E3" s="107">
        <f>'справка №1-БАЛАНС'!H3</f>
        <v>117019045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2" t="str">
        <f>'справка №1-БАЛАНС'!E5</f>
        <v>01.01.2011-31.12.2011</v>
      </c>
      <c r="C4" s="613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8218</v>
      </c>
      <c r="D16" s="119">
        <f>+D17+D18</f>
        <v>0</v>
      </c>
      <c r="E16" s="120">
        <f t="shared" si="0"/>
        <v>8218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8218</v>
      </c>
      <c r="D17" s="108"/>
      <c r="E17" s="120">
        <f t="shared" si="0"/>
        <v>8218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8218</v>
      </c>
      <c r="D19" s="104">
        <f>D11+D15+D16</f>
        <v>0</v>
      </c>
      <c r="E19" s="118">
        <f>E11+E15+E16</f>
        <v>8218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5294</v>
      </c>
      <c r="D24" s="119">
        <f>SUM(D25:D27)</f>
        <v>5294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5294</v>
      </c>
      <c r="D27" s="108">
        <v>5294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127</v>
      </c>
      <c r="D28" s="108">
        <v>127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7</v>
      </c>
      <c r="D29" s="108">
        <v>7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487</v>
      </c>
      <c r="D30" s="108">
        <v>487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72</v>
      </c>
      <c r="D31" s="108">
        <v>72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1151</v>
      </c>
      <c r="D33" s="105">
        <f>SUM(D34:D37)</f>
        <v>1151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11</v>
      </c>
      <c r="D34" s="108">
        <v>11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1140</v>
      </c>
      <c r="D35" s="108">
        <v>1140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234</v>
      </c>
      <c r="D38" s="105">
        <f>SUM(D39:D42)</f>
        <v>234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234</v>
      </c>
      <c r="D42" s="108">
        <v>234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7372</v>
      </c>
      <c r="D43" s="104">
        <f>D24+D28+D29+D31+D30+D32+D33+D38</f>
        <v>7372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15590</v>
      </c>
      <c r="D44" s="103">
        <f>D43+D21+D19+D9</f>
        <v>7372</v>
      </c>
      <c r="E44" s="118">
        <f>E43+E21+E19+E9</f>
        <v>8218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1228</v>
      </c>
      <c r="D56" s="103">
        <f>D57+D59</f>
        <v>0</v>
      </c>
      <c r="E56" s="119">
        <f t="shared" si="1"/>
        <v>1228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1228</v>
      </c>
      <c r="D57" s="108"/>
      <c r="E57" s="119">
        <f t="shared" si="1"/>
        <v>1228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1228</v>
      </c>
      <c r="D66" s="103">
        <f>D52+D56+D61+D62+D63+D64</f>
        <v>0</v>
      </c>
      <c r="E66" s="119">
        <f t="shared" si="1"/>
        <v>1228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2867</v>
      </c>
      <c r="D85" s="104">
        <f>SUM(D86:D90)+D94</f>
        <v>2867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2758</v>
      </c>
      <c r="D87" s="108">
        <v>2758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75</v>
      </c>
      <c r="D88" s="108">
        <v>75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29</v>
      </c>
      <c r="D89" s="108">
        <v>29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413</v>
      </c>
      <c r="D95" s="108">
        <v>413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3280</v>
      </c>
      <c r="D96" s="104">
        <f>D85+D80+D75+D71+D95</f>
        <v>3280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4508</v>
      </c>
      <c r="D97" s="104">
        <f>D96+D68+D66</f>
        <v>3280</v>
      </c>
      <c r="E97" s="104">
        <f>E96+E68+E66</f>
        <v>1228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781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875</v>
      </c>
      <c r="B109" s="609"/>
      <c r="C109" s="609" t="s">
        <v>382</v>
      </c>
      <c r="D109" s="609"/>
      <c r="E109" s="609"/>
      <c r="F109" s="60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8" t="s">
        <v>782</v>
      </c>
      <c r="D111" s="608"/>
      <c r="E111" s="608"/>
      <c r="F111" s="60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91:D95 C39:D42 C53:D55 F53:F55 C57:D65 F57:F65 C68:D68 F68 C72:D74 F72:F74 C76:D79 F76:F79 C81:D84 F81:F84 C102:E104 F86:F89 C34:D37 F91:F95 C86:D89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C35" sqref="C35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16" t="str">
        <f>'справка №1-БАЛАНС'!E3</f>
        <v>АУТОБОХЕМИЯ АД</v>
      </c>
      <c r="C4" s="616"/>
      <c r="D4" s="616"/>
      <c r="E4" s="616"/>
      <c r="F4" s="616"/>
      <c r="G4" s="622" t="s">
        <v>2</v>
      </c>
      <c r="H4" s="622"/>
      <c r="I4" s="498">
        <f>'справка №1-БАЛАНС'!H3</f>
        <v>117019045</v>
      </c>
    </row>
    <row r="5" spans="1:9" ht="15">
      <c r="A5" s="499" t="s">
        <v>5</v>
      </c>
      <c r="B5" s="617" t="str">
        <f>'справка №1-БАЛАНС'!E5</f>
        <v>01.01.2011-31.12.2011</v>
      </c>
      <c r="C5" s="617"/>
      <c r="D5" s="617"/>
      <c r="E5" s="617"/>
      <c r="F5" s="617"/>
      <c r="G5" s="620" t="s">
        <v>4</v>
      </c>
      <c r="H5" s="62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35" t="s">
        <v>875</v>
      </c>
      <c r="B30" s="619"/>
      <c r="C30" s="619"/>
      <c r="D30" s="457" t="s">
        <v>820</v>
      </c>
      <c r="E30" s="618"/>
      <c r="F30" s="618"/>
      <c r="G30" s="618"/>
      <c r="H30" s="420" t="s">
        <v>782</v>
      </c>
      <c r="I30" s="618"/>
      <c r="J30" s="61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" right="0" top="0.551181102362205" bottom="0.47244094488189" header="0.511811023622047" footer="0.511811023622047"/>
  <pageSetup fitToHeight="1" fitToWidth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7">
      <selection activeCell="M37" sqref="M37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16.87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3" t="str">
        <f>'справка №1-БАЛАНС'!E3</f>
        <v>АУТОБОХЕМИЯ АД</v>
      </c>
      <c r="C5" s="623"/>
      <c r="D5" s="623"/>
      <c r="E5" s="568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4" t="str">
        <f>'справка №1-БАЛАНС'!E5</f>
        <v>01.01.2011-31.12.2011</v>
      </c>
      <c r="C6" s="62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4"/>
      <c r="H13" s="514"/>
      <c r="I13" s="514"/>
      <c r="J13" s="514"/>
      <c r="K13" s="514"/>
      <c r="L13" s="514"/>
      <c r="M13" s="514"/>
      <c r="N13" s="514"/>
      <c r="O13" s="514"/>
      <c r="P13" s="514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4"/>
      <c r="H16" s="514"/>
      <c r="I16" s="514"/>
      <c r="J16" s="514"/>
      <c r="K16" s="514"/>
      <c r="L16" s="514"/>
      <c r="M16" s="514"/>
      <c r="N16" s="514"/>
      <c r="O16" s="514"/>
      <c r="P16" s="514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868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4"/>
      <c r="H19" s="514"/>
      <c r="I19" s="514"/>
      <c r="J19" s="514"/>
      <c r="K19" s="514"/>
      <c r="L19" s="514"/>
      <c r="M19" s="514"/>
      <c r="N19" s="514"/>
      <c r="O19" s="514"/>
      <c r="P19" s="514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867</v>
      </c>
      <c r="B21" s="40"/>
      <c r="C21" s="441">
        <v>676</v>
      </c>
      <c r="D21" s="441">
        <v>7</v>
      </c>
      <c r="E21" s="441"/>
      <c r="F21" s="443">
        <f>C21-E21</f>
        <v>676</v>
      </c>
    </row>
    <row r="22" spans="1:6" ht="12.75">
      <c r="A22" s="36" t="s">
        <v>866</v>
      </c>
      <c r="B22" s="40"/>
      <c r="C22" s="441">
        <v>46</v>
      </c>
      <c r="D22" s="441">
        <v>1</v>
      </c>
      <c r="E22" s="441"/>
      <c r="F22" s="443"/>
    </row>
    <row r="23" spans="1:6" ht="12.75">
      <c r="A23" s="36" t="s">
        <v>869</v>
      </c>
      <c r="B23" s="40"/>
      <c r="C23" s="441">
        <v>5</v>
      </c>
      <c r="D23" s="441">
        <v>2</v>
      </c>
      <c r="E23" s="441"/>
      <c r="F23" s="443"/>
    </row>
    <row r="24" spans="1:6" ht="12.75">
      <c r="A24" s="36" t="s">
        <v>871</v>
      </c>
      <c r="B24" s="40"/>
      <c r="C24" s="441">
        <v>1</v>
      </c>
      <c r="D24" s="441"/>
      <c r="E24" s="441"/>
      <c r="F24" s="443"/>
    </row>
    <row r="25" spans="1:6" ht="12.75">
      <c r="A25" s="36" t="s">
        <v>872</v>
      </c>
      <c r="B25" s="40"/>
      <c r="C25" s="441">
        <v>3</v>
      </c>
      <c r="D25" s="441"/>
      <c r="E25" s="441"/>
      <c r="F25" s="443"/>
    </row>
    <row r="26" spans="1:6" ht="12.75">
      <c r="A26" s="36" t="s">
        <v>873</v>
      </c>
      <c r="B26" s="40"/>
      <c r="C26" s="441">
        <v>1</v>
      </c>
      <c r="D26" s="441"/>
      <c r="E26" s="441"/>
      <c r="F26" s="443"/>
    </row>
    <row r="27" spans="1:6" ht="13.5">
      <c r="A27" s="38" t="s">
        <v>838</v>
      </c>
      <c r="B27" s="39" t="s">
        <v>839</v>
      </c>
      <c r="C27" s="429">
        <f>SUM(C21:C26)</f>
        <v>732</v>
      </c>
      <c r="D27" s="429"/>
      <c r="E27" s="429">
        <f>SUM(E21:E21)</f>
        <v>0</v>
      </c>
      <c r="F27" s="442">
        <f>SUM(F21:F21)</f>
        <v>676</v>
      </c>
    </row>
    <row r="28" spans="1:6" ht="13.5">
      <c r="A28" s="41" t="s">
        <v>840</v>
      </c>
      <c r="B28" s="39" t="s">
        <v>841</v>
      </c>
      <c r="C28" s="429">
        <f>C27+C19+C16+C13</f>
        <v>844</v>
      </c>
      <c r="D28" s="429"/>
      <c r="E28" s="429">
        <f>E27+E19+E16+E13</f>
        <v>0</v>
      </c>
      <c r="F28" s="442">
        <f>F27+F19+F16+F13</f>
        <v>788</v>
      </c>
    </row>
    <row r="29" spans="1:6" ht="12.75">
      <c r="A29" s="34" t="s">
        <v>842</v>
      </c>
      <c r="B29" s="39"/>
      <c r="C29" s="429"/>
      <c r="D29" s="429"/>
      <c r="E29" s="429"/>
      <c r="F29" s="442"/>
    </row>
    <row r="30" spans="1:6" ht="12.75">
      <c r="A30" s="36" t="s">
        <v>830</v>
      </c>
      <c r="B30" s="40"/>
      <c r="C30" s="429"/>
      <c r="D30" s="429"/>
      <c r="E30" s="429"/>
      <c r="F30" s="442"/>
    </row>
    <row r="31" spans="1:6" ht="12.75">
      <c r="A31" s="36" t="s">
        <v>831</v>
      </c>
      <c r="B31" s="40"/>
      <c r="C31" s="441"/>
      <c r="D31" s="441"/>
      <c r="E31" s="441"/>
      <c r="F31" s="443">
        <f>C31-E31</f>
        <v>0</v>
      </c>
    </row>
    <row r="32" spans="1:6" ht="13.5">
      <c r="A32" s="38" t="s">
        <v>565</v>
      </c>
      <c r="B32" s="39" t="s">
        <v>843</v>
      </c>
      <c r="C32" s="429">
        <f>SUM(C31:C31)</f>
        <v>0</v>
      </c>
      <c r="D32" s="429"/>
      <c r="E32" s="429">
        <f>SUM(E31:E31)</f>
        <v>0</v>
      </c>
      <c r="F32" s="442">
        <f>SUM(F31:F31)</f>
        <v>0</v>
      </c>
    </row>
    <row r="33" spans="1:6" ht="12.75">
      <c r="A33" s="36" t="s">
        <v>833</v>
      </c>
      <c r="B33" s="40"/>
      <c r="C33" s="429"/>
      <c r="D33" s="429"/>
      <c r="E33" s="429"/>
      <c r="F33" s="442"/>
    </row>
    <row r="34" spans="1:6" ht="12.75">
      <c r="A34" s="36" t="s">
        <v>544</v>
      </c>
      <c r="B34" s="40"/>
      <c r="C34" s="441"/>
      <c r="D34" s="441"/>
      <c r="E34" s="441"/>
      <c r="F34" s="443">
        <f>C34-E34</f>
        <v>0</v>
      </c>
    </row>
    <row r="35" spans="1:6" ht="13.5">
      <c r="A35" s="38" t="s">
        <v>582</v>
      </c>
      <c r="B35" s="39" t="s">
        <v>844</v>
      </c>
      <c r="C35" s="429">
        <f>SUM(C34:C34)</f>
        <v>0</v>
      </c>
      <c r="D35" s="429"/>
      <c r="E35" s="429">
        <f>SUM(E34:E34)</f>
        <v>0</v>
      </c>
      <c r="F35" s="442">
        <f>SUM(F34:F34)</f>
        <v>0</v>
      </c>
    </row>
    <row r="36" spans="1:6" ht="12.75">
      <c r="A36" s="36" t="s">
        <v>835</v>
      </c>
      <c r="B36" s="40"/>
      <c r="C36" s="429"/>
      <c r="D36" s="429"/>
      <c r="E36" s="429"/>
      <c r="F36" s="442"/>
    </row>
    <row r="37" spans="1:6" ht="12.75">
      <c r="A37" s="36" t="s">
        <v>544</v>
      </c>
      <c r="B37" s="40"/>
      <c r="C37" s="441"/>
      <c r="D37" s="441"/>
      <c r="E37" s="441"/>
      <c r="F37" s="443">
        <f>C37-E37</f>
        <v>0</v>
      </c>
    </row>
    <row r="38" spans="1:6" ht="13.5">
      <c r="A38" s="38" t="s">
        <v>601</v>
      </c>
      <c r="B38" s="39" t="s">
        <v>845</v>
      </c>
      <c r="C38" s="429">
        <f>SUM(C37:C37)</f>
        <v>0</v>
      </c>
      <c r="D38" s="429"/>
      <c r="E38" s="429">
        <f>SUM(E37:E37)</f>
        <v>0</v>
      </c>
      <c r="F38" s="442">
        <f>SUM(F37:F37)</f>
        <v>0</v>
      </c>
    </row>
    <row r="39" spans="1:6" ht="12.75">
      <c r="A39" s="36" t="s">
        <v>837</v>
      </c>
      <c r="B39" s="40"/>
      <c r="C39" s="429"/>
      <c r="D39" s="429"/>
      <c r="E39" s="429"/>
      <c r="F39" s="442"/>
    </row>
    <row r="40" spans="1:6" ht="12.75">
      <c r="A40" s="36" t="s">
        <v>544</v>
      </c>
      <c r="B40" s="40"/>
      <c r="C40" s="441"/>
      <c r="D40" s="441"/>
      <c r="E40" s="441"/>
      <c r="F40" s="443">
        <f>C40-E40</f>
        <v>0</v>
      </c>
    </row>
    <row r="41" spans="1:6" ht="13.5">
      <c r="A41" s="38" t="s">
        <v>838</v>
      </c>
      <c r="B41" s="39" t="s">
        <v>846</v>
      </c>
      <c r="C41" s="429">
        <f>SUM(C40:C40)</f>
        <v>0</v>
      </c>
      <c r="D41" s="429"/>
      <c r="E41" s="429">
        <f>SUM(E40:E40)</f>
        <v>0</v>
      </c>
      <c r="F41" s="442">
        <f>SUM(F40:F40)</f>
        <v>0</v>
      </c>
    </row>
    <row r="42" spans="1:6" ht="13.5">
      <c r="A42" s="41" t="s">
        <v>847</v>
      </c>
      <c r="B42" s="39" t="s">
        <v>848</v>
      </c>
      <c r="C42" s="429">
        <f>C41+C38+C35+C32</f>
        <v>0</v>
      </c>
      <c r="D42" s="429"/>
      <c r="E42" s="429">
        <f>E41+E38+E35+E32</f>
        <v>0</v>
      </c>
      <c r="F42" s="442">
        <f>F41+F38+F35+F32</f>
        <v>0</v>
      </c>
    </row>
    <row r="43" spans="1:6" ht="12.75">
      <c r="A43" s="42"/>
      <c r="B43" s="43"/>
      <c r="C43" s="44"/>
      <c r="D43" s="44"/>
      <c r="E43" s="44"/>
      <c r="F43" s="44"/>
    </row>
    <row r="44" spans="1:6" ht="12.75">
      <c r="A44" s="435" t="s">
        <v>875</v>
      </c>
      <c r="B44" s="452"/>
      <c r="C44" s="625" t="s">
        <v>849</v>
      </c>
      <c r="D44" s="625"/>
      <c r="E44" s="625"/>
      <c r="F44" s="625"/>
    </row>
    <row r="45" spans="1:6" ht="12.75">
      <c r="A45" s="515"/>
      <c r="B45" s="516"/>
      <c r="C45" s="515"/>
      <c r="D45" s="515"/>
      <c r="E45" s="515"/>
      <c r="F45" s="515"/>
    </row>
    <row r="46" spans="1:6" ht="12.75">
      <c r="A46" s="515"/>
      <c r="B46" s="516"/>
      <c r="C46" s="625" t="s">
        <v>857</v>
      </c>
      <c r="D46" s="625"/>
      <c r="E46" s="625"/>
      <c r="F46" s="625"/>
    </row>
    <row r="47" spans="3:5" ht="12.75">
      <c r="C47" s="515"/>
      <c r="E47" s="515"/>
    </row>
    <row r="48" ht="12" customHeight="1"/>
    <row r="53" ht="12" customHeight="1"/>
    <row r="55" spans="7:16" ht="17.25" customHeight="1">
      <c r="G55" s="514"/>
      <c r="H55" s="514"/>
      <c r="I55" s="514"/>
      <c r="J55" s="514"/>
      <c r="K55" s="514"/>
      <c r="L55" s="514"/>
      <c r="M55" s="514"/>
      <c r="N55" s="514"/>
      <c r="O55" s="514"/>
      <c r="P55" s="514"/>
    </row>
    <row r="56" spans="7:16" ht="19.5" customHeight="1">
      <c r="G56" s="514"/>
      <c r="H56" s="514"/>
      <c r="I56" s="514"/>
      <c r="J56" s="514"/>
      <c r="K56" s="514"/>
      <c r="L56" s="514"/>
      <c r="M56" s="514"/>
      <c r="N56" s="514"/>
      <c r="O56" s="514"/>
      <c r="P56" s="514"/>
    </row>
    <row r="57" ht="19.5" customHeight="1"/>
  </sheetData>
  <sheetProtection/>
  <mergeCells count="4">
    <mergeCell ref="B5:D5"/>
    <mergeCell ref="B6:C6"/>
    <mergeCell ref="C46:F46"/>
    <mergeCell ref="C44:F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6 C31:F31 C34:F34 C37:F37 C40:F4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m_chop</cp:lastModifiedBy>
  <cp:lastPrinted>2012-03-22T14:33:08Z</cp:lastPrinted>
  <dcterms:created xsi:type="dcterms:W3CDTF">2000-06-29T12:02:40Z</dcterms:created>
  <dcterms:modified xsi:type="dcterms:W3CDTF">2012-03-30T12:40:06Z</dcterms:modified>
  <cp:category/>
  <cp:version/>
  <cp:contentType/>
  <cp:contentStatus/>
</cp:coreProperties>
</file>