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<sst xmlns="http://schemas.openxmlformats.org/spreadsheetml/2006/main" count="1067" uniqueCount="873">
  <si>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</si>
  <si>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</si>
  <si>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</si>
  <si>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</si>
  <si>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</si>
  <si>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</si>
  <si>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</si>
  <si>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</si>
  <si>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</si>
  <si>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</si>
  <si>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</si>
  <si>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</si>
  <si>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</si>
  <si>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</si>
  <si>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</si>
  <si>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</si>
  <si>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</si>
  <si>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</si>
  <si>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</si>
  <si>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</si>
  <si>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</si>
  <si>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</si>
  <si>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</si>
  <si>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</si>
  <si>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</si>
  <si>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</si>
  <si>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</si>
  <si>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</si>
  <si>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</si>
  <si>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</si>
  <si>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</si>
  <si>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</si>
  <si>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</si>
  <si>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</si>
  <si>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</si>
  <si>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</si>
  <si>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</si>
  <si>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</si>
  <si>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</si>
  <si>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</si>
  <si>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</si>
  <si>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</si>
  <si>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</si>
  <si>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</si>
  <si>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</si>
  <si>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</si>
  <si>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</si>
  <si>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</si>
  <si>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</si>
  <si>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</si>
  <si>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</si>
  <si>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</si>
  <si>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</si>
  <si>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</si>
  <si>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</si>
  <si>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</si>
  <si>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</si>
  <si>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</si>
  <si>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</si>
  <si>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</si>
  <si>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</si>
  <si>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</si>
  <si>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</si>
  <si>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</si>
  <si>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</si>
  <si>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</si>
  <si>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</si>
  <si>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</si>
  <si>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</si>
  <si>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</si>
  <si>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</si>
  <si>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</si>
  <si>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</si>
  <si>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</si>
  <si>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</si>
  <si>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</si>
  <si>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</si>
  <si>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</si>
  <si>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</si>
  <si>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</si>
  <si>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</si>
  <si>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</si>
  <si>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</si>
  <si>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</si>
  <si>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</si>
  <si>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</si>
  <si>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</si>
  <si>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</si>
  <si>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</si>
  <si>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</si>
  <si>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</si>
  <si>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</si>
  <si>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</si>
  <si>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</si>
  <si>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</si>
  <si>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</si>
  <si>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</si>
  <si>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</si>
  <si>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</si>
  <si>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</si>
  <si>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</si>
  <si>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</si>
  <si>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</si>
  <si>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</si>
  <si>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</si>
  <si>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</si>
  <si>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</si>
  <si>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</si>
  <si>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</si>
  <si>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</si>
  <si>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</si>
  <si>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</si>
  <si>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</si>
  <si>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</si>
  <si>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</si>
  <si>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</si>
  <si>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</si>
  <si>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</si>
  <si>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</si>
  <si>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</si>
  <si>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</si>
  <si>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</si>
  <si>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</si>
  <si>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</si>
  <si>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</si>
  <si>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</si>
  <si>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</si>
  <si>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</si>
  <si>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</si>
  <si>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</si>
  <si>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</si>
  <si>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</si>
  <si>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</si>
  <si>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</si>
  <si>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</si>
  <si>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</si>
  <si>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</si>
  <si>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</si>
  <si>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</si>
  <si>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</si>
  <si>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</si>
  <si>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</si>
  <si>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</si>
  <si>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</si>
  <si>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</si>
  <si>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</si>
  <si>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</si>
  <si>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</si>
  <si>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</si>
  <si>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</si>
  <si>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</si>
  <si>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</si>
  <si>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</si>
  <si>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</si>
  <si>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</si>
  <si>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</si>
  <si>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</si>
  <si>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</si>
  <si>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</si>
  <si>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</si>
  <si>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</si>
  <si>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</si>
  <si>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</si>
  <si>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</si>
  <si>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</si>
  <si>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</si>
  <si>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</si>
  <si>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</si>
  <si>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</si>
  <si>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</si>
  <si>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</si>
  <si>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</si>
  <si>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</si>
  <si>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</si>
  <si>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</si>
  <si>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</si>
  <si>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</si>
  <si>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</si>
  <si>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</si>
  <si>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</si>
  <si>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</si>
  <si>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</si>
  <si>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</si>
  <si>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</si>
  <si>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</si>
  <si>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</si>
  <si>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</si>
  <si>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</si>
  <si>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</si>
  <si>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</si>
  <si>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</si>
  <si>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</si>
  <si>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</si>
  <si>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</si>
  <si>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</si>
  <si>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</si>
  <si>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</si>
  <si>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</si>
  <si>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</si>
  <si>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</si>
  <si>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</si>
  <si>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</si>
  <si>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</si>
  <si>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</si>
  <si>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</si>
  <si>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</si>
  <si>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</si>
  <si>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</si>
  <si>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</si>
  <si>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</si>
  <si>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</si>
  <si>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</si>
  <si>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</si>
  <si>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</si>
  <si>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</si>
  <si>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</si>
  <si>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</si>
  <si>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</si>
  <si>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</si>
  <si>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</si>
  <si>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</si>
  <si>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</si>
  <si>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</si>
  <si>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</si>
  <si>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</si>
  <si>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</si>
  <si>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</si>
  <si>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</si>
  <si>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</si>
  <si>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</si>
  <si>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</si>
  <si>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</si>
  <si>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</si>
  <si>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</si>
  <si>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</si>
  <si>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</si>
  <si>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</si>
  <si>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</si>
  <si>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</si>
  <si>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</si>
  <si>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</si>
  <si>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</si>
  <si>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</si>
  <si>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</si>
  <si>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</si>
  <si>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</si>
  <si>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</si>
  <si>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</si>
  <si>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</si>
  <si>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</si>
  <si>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</si>
  <si>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</si>
  <si>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</si>
  <si>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</si>
  <si>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</si>
  <si>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</si>
  <si>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</si>
  <si>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</si>
  <si>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</si>
  <si>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</si>
  <si>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</si>
  <si>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</si>
  <si>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</si>
  <si>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</si>
  <si>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</si>
  <si>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</si>
  <si>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</si>
  <si>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</si>
  <si>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</si>
  <si>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</si>
  <si>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</si>
  <si>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</si>
  <si>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</si>
  <si>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</si>
  <si>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</si>
  <si>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</si>
  <si>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</si>
  <si>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</si>
  <si>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</si>
  <si>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</si>
  <si>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</si>
  <si>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</si>
  <si>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</si>
  <si>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</si>
  <si>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</si>
  <si>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</si>
  <si>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</si>
  <si>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</si>
  <si>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</si>
  <si>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</si>
  <si>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</si>
  <si>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</si>
  <si>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</si>
  <si>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</si>
  <si>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</si>
  <si>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</si>
  <si>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</si>
  <si>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</si>
  <si>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</si>
  <si>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</si>
  <si>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</si>
  <si>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</si>
  <si>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</si>
  <si>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</si>
  <si>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</si>
  <si>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</si>
  <si>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</si>
  <si>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</si>
  <si>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</si>
  <si>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</si>
  <si>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</si>
  <si>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</si>
  <si>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</si>
  <si>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</si>
  <si>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</si>
  <si>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</si>
  <si>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</si>
  <si>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</si>
  <si>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</si>
  <si>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</si>
  <si>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</si>
  <si>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</si>
  <si>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</si>
  <si>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</si>
  <si>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</si>
  <si>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</si>
  <si>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</si>
  <si>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</si>
  <si>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</si>
  <si>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</si>
  <si>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</si>
  <si>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</si>
  <si>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</si>
  <si>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</si>
  <si>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</si>
  <si>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</si>
  <si>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</si>
  <si>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</si>
  <si>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</si>
  <si>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</si>
  <si>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</si>
  <si>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</si>
  <si>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</si>
  <si>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</si>
  <si>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</si>
  <si>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</si>
  <si>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</si>
  <si>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</si>
  <si>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</si>
  <si>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</si>
  <si>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</si>
  <si>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</si>
  <si>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</si>
  <si>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</si>
  <si>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</si>
  <si>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</si>
  <si>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</si>
  <si>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</si>
  <si>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</si>
  <si>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</si>
  <si>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</si>
  <si>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</si>
  <si>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</si>
  <si>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</si>
  <si>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</si>
  <si>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</si>
  <si>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</si>
  <si>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</si>
  <si>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</si>
  <si>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</si>
  <si>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</si>
  <si>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</si>
  <si>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</si>
  <si>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</si>
  <si>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</si>
  <si>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</si>
  <si>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</si>
  <si>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</si>
  <si>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</si>
  <si>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</si>
  <si>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</si>
  <si>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</si>
  <si>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</si>
  <si>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</si>
  <si>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</si>
  <si>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</si>
  <si>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</si>
  <si>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</si>
  <si>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</si>
  <si>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</si>
  <si>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</si>
  <si>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</si>
  <si>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</si>
  <si>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</si>
  <si>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</si>
  <si>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</si>
  <si>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</si>
  <si>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</si>
  <si>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</si>
  <si>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</si>
  <si>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</si>
  <si>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</si>
  <si>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</si>
  <si>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</si>
  <si>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</si>
  <si>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</si>
  <si>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</si>
  <si>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</si>
  <si>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</si>
  <si>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</si>
  <si>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</si>
  <si>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</si>
  <si>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</si>
  <si>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</si>
  <si>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</si>
  <si>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</si>
  <si>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</si>
  <si>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</si>
  <si>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</si>
  <si>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</si>
  <si>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</si>
  <si>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</si>
  <si>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</si>
  <si>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</si>
  <si>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</si>
  <si>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</si>
  <si>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</si>
  <si>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</si>
  <si>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</si>
  <si>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</si>
  <si>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</si>
  <si>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</si>
  <si>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</si>
  <si>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</si>
  <si>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</si>
  <si>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</si>
  <si>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</si>
  <si>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</si>
  <si>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</si>
  <si>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</si>
  <si>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</si>
  <si>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</si>
  <si>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</si>
  <si>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</si>
  <si>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</si>
  <si>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</si>
  <si>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</si>
  <si>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</si>
  <si>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</si>
  <si>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</si>
  <si>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</si>
  <si>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</si>
  <si>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</si>
  <si>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</si>
  <si>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</si>
  <si>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</si>
  <si>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</si>
  <si>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</si>
  <si>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</si>
  <si>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</si>
  <si>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</si>
  <si>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</si>
  <si>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</si>
  <si>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</si>
  <si>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</si>
  <si>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</si>
  <si>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</si>
  <si>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</si>
  <si>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</si>
  <si>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</si>
  <si>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</si>
  <si>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</si>
  <si>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</si>
  <si>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</si>
  <si>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</si>
  <si>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</si>
  <si>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</si>
  <si>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</si>
  <si>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</si>
  <si>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</si>
  <si>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</si>
  <si>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</si>
  <si>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</si>
  <si>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</si>
  <si>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</si>
  <si>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</si>
  <si>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</si>
  <si>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</si>
  <si>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</si>
  <si>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</si>
  <si>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</si>
  <si>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</si>
  <si>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</si>
  <si>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</si>
  <si>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</si>
  <si>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</si>
  <si>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</si>
  <si>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</si>
  <si>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</si>
  <si>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</si>
  <si>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</si>
  <si>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</si>
  <si>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</si>
  <si>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</si>
  <si>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</si>
  <si>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</si>
  <si>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</si>
  <si>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</si>
  <si>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</si>
  <si>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</si>
  <si>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</si>
  <si>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</si>
  <si>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</si>
  <si>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</si>
  <si>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</si>
  <si>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</si>
  <si>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</si>
  <si>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</si>
  <si>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</si>
  <si>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</si>
  <si>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</si>
  <si>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</si>
  <si>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</si>
  <si>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</si>
  <si>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</si>
  <si>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</si>
  <si>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</si>
  <si>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</si>
  <si>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</si>
  <si>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</si>
  <si>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</si>
  <si>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</si>
  <si>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</si>
  <si>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</si>
  <si>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</si>
  <si>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</si>
  <si>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</si>
  <si>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</si>
  <si>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</si>
  <si>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</si>
  <si>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</si>
  <si>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</si>
  <si>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</si>
  <si>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</si>
  <si>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</si>
  <si>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</si>
  <si>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</si>
  <si>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</si>
  <si>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</si>
  <si>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</si>
  <si>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</si>
  <si>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</si>
  <si>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</si>
  <si>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</si>
  <si>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</si>
  <si>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</si>
  <si>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</si>
  <si>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</si>
  <si>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</si>
  <si>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</si>
  <si>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</si>
  <si>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</si>
  <si>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</si>
  <si>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</si>
  <si>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</si>
  <si>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</si>
  <si>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</si>
  <si>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</si>
  <si>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</si>
  <si>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</si>
  <si>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</si>
  <si>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</si>
  <si>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</si>
  <si>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</si>
  <si>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</si>
  <si>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</si>
  <si>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</si>
  <si>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</si>
  <si>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</si>
  <si>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</si>
  <si>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</si>
  <si>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</si>
  <si>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</si>
  <si>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</si>
  <si>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</si>
  <si>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</si>
  <si>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</si>
  <si>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</si>
  <si>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</si>
  <si>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</si>
  <si>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</si>
  <si>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</si>
  <si>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</si>
  <si>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</si>
  <si>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</si>
  <si>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</si>
  <si>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</si>
  <si>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</si>
  <si>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</si>
  <si>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</si>
  <si>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</si>
  <si>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</si>
  <si>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</si>
  <si>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</si>
  <si>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</si>
  <si>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</si>
  <si>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</si>
  <si>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</si>
  <si>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</si>
  <si>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</si>
  <si>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</si>
  <si>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</si>
  <si>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</si>
  <si>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</si>
  <si>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</si>
  <si>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</si>
  <si>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</si>
  <si>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</si>
  <si>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</si>
  <si>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</si>
  <si>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</si>
  <si>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</si>
  <si>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</si>
  <si>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</si>
  <si>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</si>
  <si>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</si>
  <si>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</si>
  <si>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</si>
  <si>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</si>
  <si>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</si>
  <si>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</si>
  <si>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</si>
  <si>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</si>
  <si>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</si>
  <si>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</si>
  <si>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</si>
  <si>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</si>
  <si>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</si>
  <si>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</si>
  <si>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</si>
  <si>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</si>
  <si>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</si>
  <si>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</si>
  <si>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</si>
  <si>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</si>
  <si>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</si>
  <si>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</si>
  <si>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</si>
  <si>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</si>
  <si>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</si>
  <si>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</si>
  <si>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</si>
  <si>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</si>
  <si>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</si>
  <si>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</si>
  <si>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</si>
  <si>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</si>
  <si>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</si>
  <si>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</si>
  <si>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</si>
  <si>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</si>
  <si>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</si>
  <si>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</si>
  <si>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</si>
  <si>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</si>
  <si>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</si>
  <si>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</si>
  <si>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</si>
  <si>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</si>
  <si>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</si>
  <si>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</si>
  <si>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</si>
  <si>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</si>
  <si>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</si>
  <si>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</si>
  <si>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</si>
  <si>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</si>
  <si>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</si>
  <si>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</si>
  <si>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</si>
  <si>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</si>
  <si>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</si>
  <si>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</si>
  <si>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</si>
  <si>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</si>
  <si>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</si>
  <si>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</si>
  <si>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</si>
  <si>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</si>
  <si>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</si>
  <si>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</si>
  <si>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</si>
  <si>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</si>
  <si>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</si>
  <si>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</si>
  <si>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</si>
  <si>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</si>
  <si>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</si>
  <si>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</si>
  <si>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</si>
  <si>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</si>
  <si>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</si>
  <si>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</si>
  <si>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</si>
  <si>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</si>
  <si>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</si>
  <si>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</si>
  <si>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</si>
  <si>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</si>
  <si>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</si>
  <si>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</si>
  <si>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</si>
  <si>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</si>
  <si>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</si>
  <si>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</si>
  <si>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</si>
  <si>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</si>
  <si>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</si>
  <si>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</si>
  <si>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</si>
  <si>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</si>
  <si>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</si>
  <si>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</si>
  <si>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</si>
  <si>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</si>
  <si>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</si>
  <si>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</si>
  <si>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</si>
  <si>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</si>
  <si>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</si>
  <si>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</si>
  <si>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</si>
  <si>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</si>
  <si>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</si>
  <si>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</si>
  <si>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</si>
  <si>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</si>
  <si>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</si>
  <si>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</si>
  <si>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</si>
  <si>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</si>
  <si>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</si>
  <si>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</si>
  <si>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</si>
  <si>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</si>
  <si>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</si>
  <si>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</si>
  <si>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</si>
  <si>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</si>
  <si>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</si>
  <si>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</si>
  <si>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</si>
  <si>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</si>
  <si>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</si>
  <si>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</si>
  <si>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</si>
  <si>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</si>
  <si>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</si>
  <si>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</si>
  <si>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</si>
  <si>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</si>
  <si>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</si>
  <si>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</si>
  <si>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</si>
  <si>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</si>
  <si>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</si>
  <si>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</si>
  <si>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</si>
  <si>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</si>
  <si>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</si>
  <si>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</si>
  <si>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</si>
  <si>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</si>
  <si>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</si>
  <si>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</si>
  <si>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</si>
  <si>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</si>
  <si>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</si>
  <si>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</si>
  <si>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</si>
  <si>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</si>
  <si>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</si>
  <si>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</si>
  <si>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</si>
  <si>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</si>
  <si>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</si>
  <si>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</si>
  <si>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</si>
  <si>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</si>
  <si>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</si>
  <si>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</si>
  <si>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</si>
  <si>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</si>
  <si>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</si>
  <si>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</si>
  <si>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</si>
  <si>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</si>
  <si>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</si>
  <si>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</si>
  <si>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</si>
  <si>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</si>
  <si>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</si>
  <si>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</si>
  <si>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</si>
  <si>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</si>
  <si>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</si>
  <si>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</si>
  <si>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</si>
  <si>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</si>
  <si>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</si>
  <si>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</si>
  <si>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</si>
  <si>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</si>
  <si>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</si>
  <si>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</si>
  <si>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</si>
  <si>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</si>
  <si>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</si>
  <si>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</si>
  <si>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</si>
  <si>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</si>
  <si>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</si>
  <si>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</si>
  <si>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</si>
  <si>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</si>
  <si>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</si>
  <si>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</si>
  <si>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</si>
  <si>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</si>
  <si>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</si>
  <si>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</si>
  <si>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</si>
  <si>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</si>
  <si>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</si>
  <si>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</si>
  <si>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</si>
  <si>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</si>
  <si>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</si>
  <si>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</si>
  <si>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</si>
  <si>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</si>
  <si>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</si>
  <si>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</si>
  <si>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</si>
  <si>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</si>
  <si>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</si>
  <si>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</si>
  <si>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</si>
  <si>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</si>
  <si>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</si>
  <si>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</si>
  <si>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</si>
  <si>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</si>
  <si>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</si>
  <si>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</si>
  <si>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</si>
  <si>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</si>
  <si>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</si>
  <si>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</si>
  <si>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</si>
  <si>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</si>
  <si>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</si>
  <si>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</si>
  <si>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</si>
  <si>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</si>
  <si>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</si>
  <si>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</si>
  <si>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</si>
  <si>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15.10.2015</t>
  </si>
  <si>
    <t xml:space="preserve">Дата на съставяне:15.10.2015                                      </t>
  </si>
  <si>
    <t xml:space="preserve">Дата  на съставяне: 15.10.2015                                                                                                                   </t>
  </si>
  <si>
    <t xml:space="preserve">Дата на съставяне: 15.10.2015                 </t>
  </si>
  <si>
    <t>Дата на съставяне:15.10.2015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</si>
</sst>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814244008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>
        <v>1420</v>
      </c>
    </row>
    <row r="5" spans="1:8" ht="15">
      <c r="A5" s="576" t="s">
        <v>5</v>
      </c>
      <c r="B5" s="577"/>
      <c r="C5" s="577"/>
      <c r="D5" s="577"/>
      <c r="E5" s="505">
        <v>42277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601</v>
      </c>
      <c r="D12" s="151">
        <v>635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1030</v>
      </c>
      <c r="D13" s="151">
        <v>1157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290</v>
      </c>
      <c r="D14" s="151">
        <v>306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89</v>
      </c>
      <c r="D15" s="151">
        <v>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32</v>
      </c>
      <c r="D17" s="151">
        <v>35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2140</v>
      </c>
      <c r="D19" s="155">
        <f>SUM(D11:D18)</f>
        <v>2280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214</v>
      </c>
      <c r="H27" s="154">
        <f>SUM(H28:H30)</f>
        <v>615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214</v>
      </c>
      <c r="H28" s="152">
        <v>615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842</v>
      </c>
      <c r="H31" s="152">
        <v>718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1056</v>
      </c>
      <c r="H33" s="154">
        <f>H27+H31+H32</f>
        <v>1333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4953</v>
      </c>
      <c r="H36" s="154">
        <f>H25+H17+H33</f>
        <v>5230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2140</v>
      </c>
      <c r="D55" s="155">
        <f>D19+D20+D21+D27+D32+D45+D51+D53+D54</f>
        <v>2280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738</v>
      </c>
      <c r="D58" s="151">
        <v>654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271</v>
      </c>
      <c r="D59" s="151">
        <v>214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190</v>
      </c>
      <c r="H61" s="154">
        <f>SUM(H62:H68)</f>
        <v>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1009</v>
      </c>
      <c r="D64" s="155">
        <f>SUM(D58:D63)</f>
        <v>868</v>
      </c>
      <c r="E64" s="237" t="s">
        <v>200</v>
      </c>
      <c r="F64" s="242" t="s">
        <v>201</v>
      </c>
      <c r="G64" s="152">
        <v>45</v>
      </c>
      <c r="H64" s="152">
        <v>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17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620</v>
      </c>
      <c r="D68" s="151">
        <v>610</v>
      </c>
      <c r="E68" s="237" t="s">
        <v>213</v>
      </c>
      <c r="F68" s="242" t="s">
        <v>214</v>
      </c>
      <c r="G68" s="152">
        <v>75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265</v>
      </c>
      <c r="H71" s="161">
        <f>H59+H60+H61+H69+H70</f>
        <v>139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624</v>
      </c>
      <c r="D75" s="155">
        <f>SUM(D67:D74)</f>
        <v>610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265</v>
      </c>
      <c r="H79" s="162">
        <f>H71+H74+H75+H76</f>
        <v>139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1416</v>
      </c>
      <c r="D88" s="151">
        <v>1599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1421</v>
      </c>
      <c r="D91" s="155">
        <f>SUM(D87:D90)</f>
        <v>1604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24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3078</v>
      </c>
      <c r="D93" s="155">
        <f>D64+D75+D84+D91+D92</f>
        <v>3089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5218</v>
      </c>
      <c r="D94" s="164">
        <f>D93+D55</f>
        <v>5369</v>
      </c>
      <c r="E94" s="449" t="s">
        <v>270</v>
      </c>
      <c r="F94" s="289" t="s">
        <v>271</v>
      </c>
      <c r="G94" s="165">
        <f>G36+G39+G55+G79</f>
        <v>5218</v>
      </c>
      <c r="H94" s="165">
        <f>H36+H39+H55+H79</f>
        <v>5369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8">
      <selection activeCell="C42" sqref="C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Слънчо АД</v>
      </c>
      <c r="C2" s="585"/>
      <c r="D2" s="585"/>
      <c r="E2" s="585"/>
      <c r="F2" s="587" t="s">
        <v>2</v>
      </c>
      <c r="G2" s="587"/>
      <c r="H2" s="526">
        <f>'справка №1-БАЛАНС'!H3</f>
        <v>814244008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86">
        <f>'справка №1-БАЛАНС'!E5</f>
        <v>42277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1634</v>
      </c>
      <c r="D9" s="46">
        <v>1370</v>
      </c>
      <c r="E9" s="298" t="s">
        <v>284</v>
      </c>
      <c r="F9" s="549" t="s">
        <v>285</v>
      </c>
      <c r="G9" s="550">
        <v>3462</v>
      </c>
      <c r="H9" s="550">
        <v>2909</v>
      </c>
    </row>
    <row r="10" spans="1:8" ht="12">
      <c r="A10" s="298" t="s">
        <v>286</v>
      </c>
      <c r="B10" s="299" t="s">
        <v>287</v>
      </c>
      <c r="C10" s="46">
        <v>189</v>
      </c>
      <c r="D10" s="46">
        <v>163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209</v>
      </c>
      <c r="D11" s="46">
        <v>228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470</v>
      </c>
      <c r="D12" s="46">
        <v>401</v>
      </c>
      <c r="E12" s="300" t="s">
        <v>78</v>
      </c>
      <c r="F12" s="549" t="s">
        <v>296</v>
      </c>
      <c r="G12" s="550">
        <v>32</v>
      </c>
      <c r="H12" s="550">
        <v>13</v>
      </c>
    </row>
    <row r="13" spans="1:18" ht="12">
      <c r="A13" s="298" t="s">
        <v>297</v>
      </c>
      <c r="B13" s="299" t="s">
        <v>298</v>
      </c>
      <c r="C13" s="46">
        <v>84</v>
      </c>
      <c r="D13" s="46">
        <v>73</v>
      </c>
      <c r="E13" s="301" t="s">
        <v>51</v>
      </c>
      <c r="F13" s="551" t="s">
        <v>299</v>
      </c>
      <c r="G13" s="548">
        <f>SUM(G9:G12)</f>
        <v>3494</v>
      </c>
      <c r="H13" s="548">
        <f>SUM(H9:H12)</f>
        <v>2922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-57</v>
      </c>
      <c r="D15" s="47">
        <v>124</v>
      </c>
      <c r="E15" s="296" t="s">
        <v>304</v>
      </c>
      <c r="F15" s="554" t="s">
        <v>305</v>
      </c>
      <c r="G15" s="550">
        <v>2</v>
      </c>
      <c r="H15" s="550">
        <v>3</v>
      </c>
    </row>
    <row r="16" spans="1:8" ht="12">
      <c r="A16" s="298" t="s">
        <v>306</v>
      </c>
      <c r="B16" s="299" t="s">
        <v>307</v>
      </c>
      <c r="C16" s="47">
        <v>59</v>
      </c>
      <c r="D16" s="47">
        <v>14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2597</v>
      </c>
      <c r="D19" s="49">
        <f>SUM(D9:D15)+D16</f>
        <v>2374</v>
      </c>
      <c r="E19" s="304" t="s">
        <v>316</v>
      </c>
      <c r="F19" s="552" t="s">
        <v>317</v>
      </c>
      <c r="G19" s="550">
        <v>12</v>
      </c>
      <c r="H19" s="550">
        <v>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79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51</v>
      </c>
      <c r="D24" s="46">
        <v>1</v>
      </c>
      <c r="E24" s="301" t="s">
        <v>103</v>
      </c>
      <c r="F24" s="554" t="s">
        <v>333</v>
      </c>
      <c r="G24" s="548">
        <f>SUM(G19:G23)</f>
        <v>91</v>
      </c>
      <c r="H24" s="548">
        <f>SUM(H19:H23)</f>
        <v>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54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2651</v>
      </c>
      <c r="D28" s="50">
        <f>D26+D19</f>
        <v>2377</v>
      </c>
      <c r="E28" s="127" t="s">
        <v>338</v>
      </c>
      <c r="F28" s="554" t="s">
        <v>339</v>
      </c>
      <c r="G28" s="548">
        <f>G13+G15+G24</f>
        <v>3587</v>
      </c>
      <c r="H28" s="548">
        <f>H13+H15+H24</f>
        <v>2962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936</v>
      </c>
      <c r="D30" s="50">
        <f>IF((H28-D28)&gt;0,H28-D28,0)</f>
        <v>585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2651</v>
      </c>
      <c r="D33" s="49">
        <f>D28-D31+D32</f>
        <v>2377</v>
      </c>
      <c r="E33" s="127" t="s">
        <v>352</v>
      </c>
      <c r="F33" s="554" t="s">
        <v>353</v>
      </c>
      <c r="G33" s="53">
        <f>G32-G31+G28</f>
        <v>3587</v>
      </c>
      <c r="H33" s="53">
        <f>H32-H31+H28</f>
        <v>2962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936</v>
      </c>
      <c r="D34" s="50">
        <f>IF((H33-D33)&gt;0,H33-D33,0)</f>
        <v>585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94</v>
      </c>
      <c r="D35" s="49">
        <f>D36+D37+D38</f>
        <v>58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94</v>
      </c>
      <c r="D36" s="46">
        <v>58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842</v>
      </c>
      <c r="D39" s="460">
        <f>+IF((H33-D33-D35)&gt;0,H33-D33-D35,0)</f>
        <v>527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842</v>
      </c>
      <c r="D41" s="52">
        <f>IF(H39=0,IF(D39-D40&gt;0,D39-D40+H40,0),IF(H39-H40&lt;0,H40-H39+D39,0))</f>
        <v>527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3587</v>
      </c>
      <c r="D42" s="53">
        <f>D33+D35+D39</f>
        <v>2962</v>
      </c>
      <c r="E42" s="128" t="s">
        <v>379</v>
      </c>
      <c r="F42" s="129" t="s">
        <v>380</v>
      </c>
      <c r="G42" s="53">
        <f>G39+G33</f>
        <v>3587</v>
      </c>
      <c r="H42" s="53">
        <f>H39+H33</f>
        <v>2962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42292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7" sqref="A5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42277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4142</v>
      </c>
      <c r="D10" s="54">
        <v>3283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-2151</v>
      </c>
      <c r="D11" s="54">
        <v>-1874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-459</v>
      </c>
      <c r="D13" s="54">
        <v>-399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-492</v>
      </c>
      <c r="D14" s="54">
        <v>-407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-81</v>
      </c>
      <c r="D15" s="54">
        <v>-67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12</v>
      </c>
      <c r="D16" s="54">
        <v>36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967</v>
      </c>
      <c r="D20" s="55">
        <f>SUM(D10:D19)</f>
        <v>570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-76</v>
      </c>
      <c r="D22" s="54">
        <v>-50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27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-49</v>
      </c>
      <c r="D32" s="55">
        <f>SUM(D22:D31)</f>
        <v>-50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-1101</v>
      </c>
      <c r="D40" s="54">
        <v>-885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-1101</v>
      </c>
      <c r="D42" s="55">
        <f>SUM(D34:D41)</f>
        <v>-885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-183</v>
      </c>
      <c r="D43" s="55">
        <f>D42+D32+D20</f>
        <v>-365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1604</v>
      </c>
      <c r="D44" s="132">
        <v>1637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1421</v>
      </c>
      <c r="D45" s="55">
        <f>D44+D43</f>
        <v>1272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1421</v>
      </c>
      <c r="D46" s="56">
        <v>1272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89" t="s">
        <v>863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42277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1333</v>
      </c>
      <c r="J11" s="58">
        <f>'справка №1-БАЛАНС'!H29+'справка №1-БАЛАНС'!H32</f>
        <v>0</v>
      </c>
      <c r="K11" s="60"/>
      <c r="L11" s="344">
        <f>SUM(C11:K11)</f>
        <v>5230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1333</v>
      </c>
      <c r="J15" s="61">
        <f t="shared" si="2"/>
        <v>0</v>
      </c>
      <c r="K15" s="61">
        <f t="shared" si="2"/>
        <v>0</v>
      </c>
      <c r="L15" s="344">
        <f t="shared" si="1"/>
        <v>5230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842</v>
      </c>
      <c r="J16" s="345">
        <f>+'справка №1-БАЛАНС'!G32</f>
        <v>0</v>
      </c>
      <c r="K16" s="60"/>
      <c r="L16" s="344">
        <f t="shared" si="1"/>
        <v>842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-1120</v>
      </c>
      <c r="J17" s="62">
        <f>J18+J19</f>
        <v>0</v>
      </c>
      <c r="K17" s="62">
        <f t="shared" si="3"/>
        <v>0</v>
      </c>
      <c r="L17" s="344">
        <f t="shared" si="1"/>
        <v>-1120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-1120</v>
      </c>
      <c r="J18" s="60"/>
      <c r="K18" s="60"/>
      <c r="L18" s="344">
        <f t="shared" si="1"/>
        <v>-1120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1056</v>
      </c>
      <c r="J29" s="59">
        <f t="shared" si="6"/>
        <v>0</v>
      </c>
      <c r="K29" s="59">
        <f t="shared" si="6"/>
        <v>0</v>
      </c>
      <c r="L29" s="344">
        <f t="shared" si="1"/>
        <v>4953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1056</v>
      </c>
      <c r="J32" s="59">
        <f t="shared" si="7"/>
        <v>0</v>
      </c>
      <c r="K32" s="59">
        <f t="shared" si="7"/>
        <v>0</v>
      </c>
      <c r="L32" s="344">
        <f t="shared" si="1"/>
        <v>4953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Слънчо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42277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7" t="s">
        <v>463</v>
      </c>
      <c r="B5" s="598"/>
      <c r="C5" s="60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599"/>
      <c r="B6" s="600"/>
      <c r="C6" s="60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1125</v>
      </c>
      <c r="E10" s="189"/>
      <c r="F10" s="189"/>
      <c r="G10" s="74">
        <f aca="true" t="shared" si="2" ref="G10:G39">D10+E10-F10</f>
        <v>1125</v>
      </c>
      <c r="H10" s="65"/>
      <c r="I10" s="65"/>
      <c r="J10" s="74">
        <f aca="true" t="shared" si="3" ref="J10:J39">G10+H10-I10</f>
        <v>1125</v>
      </c>
      <c r="K10" s="65">
        <v>490</v>
      </c>
      <c r="L10" s="65">
        <v>34</v>
      </c>
      <c r="M10" s="65"/>
      <c r="N10" s="74">
        <f aca="true" t="shared" si="4" ref="N10:N39">K10+L10-M10</f>
        <v>524</v>
      </c>
      <c r="O10" s="65"/>
      <c r="P10" s="65"/>
      <c r="Q10" s="74">
        <f t="shared" si="0"/>
        <v>524</v>
      </c>
      <c r="R10" s="74">
        <f t="shared" si="1"/>
        <v>601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2924</v>
      </c>
      <c r="E11" s="189">
        <v>15</v>
      </c>
      <c r="F11" s="189"/>
      <c r="G11" s="74">
        <f t="shared" si="2"/>
        <v>2939</v>
      </c>
      <c r="H11" s="65"/>
      <c r="I11" s="65"/>
      <c r="J11" s="74">
        <f t="shared" si="3"/>
        <v>2939</v>
      </c>
      <c r="K11" s="65">
        <v>1767</v>
      </c>
      <c r="L11" s="65">
        <v>142</v>
      </c>
      <c r="M11" s="65"/>
      <c r="N11" s="74">
        <f t="shared" si="4"/>
        <v>1909</v>
      </c>
      <c r="O11" s="65"/>
      <c r="P11" s="65"/>
      <c r="Q11" s="74">
        <f t="shared" si="0"/>
        <v>1909</v>
      </c>
      <c r="R11" s="74">
        <f t="shared" si="1"/>
        <v>1030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254</v>
      </c>
      <c r="L12" s="65">
        <v>16</v>
      </c>
      <c r="M12" s="65"/>
      <c r="N12" s="74">
        <f t="shared" si="4"/>
        <v>270</v>
      </c>
      <c r="O12" s="65"/>
      <c r="P12" s="65"/>
      <c r="Q12" s="74">
        <f t="shared" si="0"/>
        <v>270</v>
      </c>
      <c r="R12" s="74">
        <f t="shared" si="1"/>
        <v>290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233</v>
      </c>
      <c r="E13" s="189">
        <v>57</v>
      </c>
      <c r="F13" s="189">
        <v>30</v>
      </c>
      <c r="G13" s="74">
        <f t="shared" si="2"/>
        <v>260</v>
      </c>
      <c r="H13" s="65"/>
      <c r="I13" s="65"/>
      <c r="J13" s="74">
        <f t="shared" si="3"/>
        <v>260</v>
      </c>
      <c r="K13" s="65">
        <v>184</v>
      </c>
      <c r="L13" s="65">
        <v>10</v>
      </c>
      <c r="M13" s="65">
        <v>23</v>
      </c>
      <c r="N13" s="74">
        <f t="shared" si="4"/>
        <v>171</v>
      </c>
      <c r="O13" s="65"/>
      <c r="P13" s="65"/>
      <c r="Q13" s="74">
        <f t="shared" si="0"/>
        <v>171</v>
      </c>
      <c r="R13" s="74">
        <f t="shared" si="1"/>
        <v>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110</v>
      </c>
      <c r="E16" s="189">
        <v>4</v>
      </c>
      <c r="F16" s="189"/>
      <c r="G16" s="74">
        <f t="shared" si="2"/>
        <v>114</v>
      </c>
      <c r="H16" s="65"/>
      <c r="I16" s="65"/>
      <c r="J16" s="74">
        <f t="shared" si="3"/>
        <v>114</v>
      </c>
      <c r="K16" s="65">
        <v>75</v>
      </c>
      <c r="L16" s="65">
        <v>7</v>
      </c>
      <c r="M16" s="65"/>
      <c r="N16" s="74">
        <f t="shared" si="4"/>
        <v>82</v>
      </c>
      <c r="O16" s="65"/>
      <c r="P16" s="65"/>
      <c r="Q16" s="74">
        <f aca="true" t="shared" si="5" ref="Q16:Q25">N16+O16-P16</f>
        <v>82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5050</v>
      </c>
      <c r="E17" s="194">
        <f>SUM(E9:E16)</f>
        <v>76</v>
      </c>
      <c r="F17" s="194">
        <f>SUM(F9:F16)</f>
        <v>30</v>
      </c>
      <c r="G17" s="74">
        <f t="shared" si="2"/>
        <v>5096</v>
      </c>
      <c r="H17" s="75">
        <f>SUM(H9:H16)</f>
        <v>0</v>
      </c>
      <c r="I17" s="75">
        <f>SUM(I9:I16)</f>
        <v>0</v>
      </c>
      <c r="J17" s="74">
        <f t="shared" si="3"/>
        <v>5096</v>
      </c>
      <c r="K17" s="75">
        <f>SUM(K9:K16)</f>
        <v>2770</v>
      </c>
      <c r="L17" s="75">
        <f>SUM(L9:L16)</f>
        <v>209</v>
      </c>
      <c r="M17" s="75">
        <f>SUM(M9:M16)</f>
        <v>23</v>
      </c>
      <c r="N17" s="74">
        <f t="shared" si="4"/>
        <v>2956</v>
      </c>
      <c r="O17" s="75">
        <f>SUM(O9:O16)</f>
        <v>0</v>
      </c>
      <c r="P17" s="75">
        <f>SUM(P9:P16)</f>
        <v>0</v>
      </c>
      <c r="Q17" s="74">
        <f t="shared" si="5"/>
        <v>2956</v>
      </c>
      <c r="R17" s="74">
        <f t="shared" si="6"/>
        <v>2140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5055</v>
      </c>
      <c r="E40" s="438">
        <f>E17+E18+E19+E25+E38+E39</f>
        <v>76</v>
      </c>
      <c r="F40" s="438">
        <f aca="true" t="shared" si="13" ref="F40:R40">F17+F18+F19+F25+F38+F39</f>
        <v>30</v>
      </c>
      <c r="G40" s="438">
        <f t="shared" si="13"/>
        <v>5101</v>
      </c>
      <c r="H40" s="438">
        <f t="shared" si="13"/>
        <v>0</v>
      </c>
      <c r="I40" s="438">
        <f t="shared" si="13"/>
        <v>0</v>
      </c>
      <c r="J40" s="438">
        <f t="shared" si="13"/>
        <v>5101</v>
      </c>
      <c r="K40" s="438">
        <f t="shared" si="13"/>
        <v>2775</v>
      </c>
      <c r="L40" s="438">
        <f t="shared" si="13"/>
        <v>209</v>
      </c>
      <c r="M40" s="438">
        <f t="shared" si="13"/>
        <v>23</v>
      </c>
      <c r="N40" s="438">
        <f t="shared" si="13"/>
        <v>2961</v>
      </c>
      <c r="O40" s="438">
        <f t="shared" si="13"/>
        <v>0</v>
      </c>
      <c r="P40" s="438">
        <f t="shared" si="13"/>
        <v>0</v>
      </c>
      <c r="Q40" s="438">
        <f t="shared" si="13"/>
        <v>2961</v>
      </c>
      <c r="R40" s="438">
        <f t="shared" si="13"/>
        <v>2140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10"/>
      <c r="L44" s="610"/>
      <c r="M44" s="610"/>
      <c r="N44" s="610"/>
      <c r="O44" s="611" t="s">
        <v>867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1" sqref="C11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42277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620</v>
      </c>
      <c r="D28" s="108">
        <v>620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624</v>
      </c>
      <c r="D43" s="104">
        <f>D24+D28+D29+D31+D30+D32+D33+D38</f>
        <v>624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624</v>
      </c>
      <c r="D44" s="103">
        <f>D43+D21+D19+D9</f>
        <v>624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181</v>
      </c>
      <c r="D85" s="104">
        <f>SUM(D86:D90)+D94</f>
        <v>181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45</v>
      </c>
      <c r="D87" s="108">
        <v>45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75</v>
      </c>
      <c r="D90" s="103">
        <f>SUM(D91:D93)</f>
        <v>75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46</v>
      </c>
      <c r="D92" s="108">
        <v>46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75</v>
      </c>
      <c r="D95" s="108">
        <v>75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265</v>
      </c>
      <c r="D96" s="104">
        <f>D85+D80+D75+D71+D95</f>
        <v>265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265</v>
      </c>
      <c r="D97" s="104">
        <f>D96+D68+D66</f>
        <v>265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16" sqref="G1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42277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42277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PC-4</cp:lastModifiedBy>
  <cp:lastPrinted>2014-01-23T12:13:57Z</cp:lastPrinted>
  <dcterms:created xsi:type="dcterms:W3CDTF">2000-06-29T12:02:40Z</dcterms:created>
  <dcterms:modified xsi:type="dcterms:W3CDTF">2015-10-15T11:52:18Z</dcterms:modified>
  <cp:category/>
  <cp:version/>
  <cp:contentType/>
  <cp:contentStatus/>
</cp:coreProperties>
</file>