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firstSheet="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<sst xmlns="http://schemas.openxmlformats.org/spreadsheetml/2006/main" count="1063" uniqueCount="870">
  <si>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</si>
  <si>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</si>
  <si>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</si>
  <si>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</si>
  <si>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</si>
  <si>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</si>
  <si>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</si>
  <si>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</si>
  <si>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</si>
  <si>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</si>
  <si>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</si>
  <si>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</si>
  <si>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</si>
  <si>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</si>
  <si>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</si>
  <si>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</si>
  <si>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</si>
  <si>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</si>
  <si>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</si>
  <si>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</si>
  <si>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</si>
  <si>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</si>
  <si>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</si>
  <si>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</si>
  <si>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</si>
  <si>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</si>
  <si>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</si>
  <si>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</si>
  <si>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</si>
  <si>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</si>
  <si>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</si>
  <si>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</si>
  <si>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</si>
  <si>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</si>
  <si>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</si>
  <si>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</si>
  <si>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</si>
  <si>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</si>
  <si>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</si>
  <si>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</si>
  <si>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</si>
  <si>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</si>
  <si>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</si>
  <si>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</si>
  <si>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</si>
  <si>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</si>
  <si>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</si>
  <si>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</si>
  <si>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</si>
  <si>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</si>
  <si>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</si>
  <si>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</si>
  <si>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</si>
  <si>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</si>
  <si>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</si>
  <si>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</si>
  <si>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</si>
  <si>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</si>
  <si>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</si>
  <si>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</si>
  <si>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</si>
  <si>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</si>
  <si>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</si>
  <si>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</si>
  <si>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</si>
  <si>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</si>
  <si>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</si>
  <si>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</si>
  <si>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</si>
  <si>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</si>
  <si>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</si>
  <si>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</si>
  <si>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</si>
  <si>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</si>
  <si>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</si>
  <si>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</si>
  <si>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</si>
  <si>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</si>
  <si>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</si>
  <si>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</si>
  <si>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</si>
  <si>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</si>
  <si>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</si>
  <si>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</si>
  <si>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</si>
  <si>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</si>
  <si>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</si>
  <si>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</si>
  <si>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</si>
  <si>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</si>
  <si>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</si>
  <si>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</si>
  <si>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</si>
  <si>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</si>
  <si>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</si>
  <si>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</si>
  <si>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</si>
  <si>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</si>
  <si>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</si>
  <si>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</si>
  <si>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</si>
  <si>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</si>
  <si>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</si>
  <si>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</si>
  <si>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</si>
  <si>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</si>
  <si>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</si>
  <si>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</si>
  <si>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</si>
  <si>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</si>
  <si>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</si>
  <si>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</si>
  <si>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</si>
  <si>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</si>
  <si>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</si>
  <si>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</si>
  <si>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</si>
  <si>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</si>
  <si>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</si>
  <si>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</si>
  <si>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</si>
  <si>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</si>
  <si>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</si>
  <si>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</si>
  <si>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</si>
  <si>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</si>
  <si>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</si>
  <si>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</si>
  <si>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</si>
  <si>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</si>
  <si>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</si>
  <si>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</si>
  <si>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</si>
  <si>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</si>
  <si>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</si>
  <si>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</si>
  <si>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</si>
  <si>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</si>
  <si>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</si>
  <si>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</si>
  <si>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</si>
  <si>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</si>
  <si>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</si>
  <si>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</si>
  <si>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</si>
  <si>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</si>
  <si>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</si>
  <si>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</si>
  <si>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</si>
  <si>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</si>
  <si>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</si>
  <si>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</si>
  <si>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</si>
  <si>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</si>
  <si>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</si>
  <si>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</si>
  <si>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</si>
  <si>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</si>
  <si>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</si>
  <si>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</si>
  <si>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</si>
  <si>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</si>
  <si>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</si>
  <si>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</si>
  <si>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</si>
  <si>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</si>
  <si>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</si>
  <si>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</si>
  <si>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</si>
  <si>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</si>
  <si>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</si>
  <si>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</si>
  <si>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</si>
  <si>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</si>
  <si>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</si>
  <si>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</si>
  <si>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</si>
  <si>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</si>
  <si>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</si>
  <si>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</si>
  <si>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</si>
  <si>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</si>
  <si>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</si>
  <si>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</si>
  <si>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</si>
  <si>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</si>
  <si>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</si>
  <si>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</si>
  <si>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</si>
  <si>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</si>
  <si>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</si>
  <si>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</si>
  <si>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</si>
  <si>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</si>
  <si>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</si>
  <si>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</si>
  <si>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</si>
  <si>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</si>
  <si>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</si>
  <si>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</si>
  <si>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</si>
  <si>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</si>
  <si>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</si>
  <si>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</si>
  <si>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</si>
  <si>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</si>
  <si>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</si>
  <si>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</si>
  <si>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</si>
  <si>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</si>
  <si>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</si>
  <si>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</si>
  <si>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</si>
  <si>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</si>
  <si>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</si>
  <si>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</si>
  <si>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</si>
  <si>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</si>
  <si>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</si>
  <si>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</si>
  <si>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</si>
  <si>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</si>
  <si>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</si>
  <si>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</si>
  <si>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</si>
  <si>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</si>
  <si>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</si>
  <si>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</si>
  <si>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</si>
  <si>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</si>
  <si>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</si>
  <si>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</si>
  <si>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</si>
  <si>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</si>
  <si>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</si>
  <si>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</si>
  <si>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</si>
  <si>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</si>
  <si>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</si>
  <si>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</si>
  <si>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</si>
  <si>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</si>
  <si>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</si>
  <si>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</si>
  <si>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</si>
  <si>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</si>
  <si>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</si>
  <si>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</si>
  <si>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</si>
  <si>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</si>
  <si>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</si>
  <si>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</si>
  <si>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</si>
  <si>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</si>
  <si>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</si>
  <si>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</si>
  <si>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</si>
  <si>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</si>
  <si>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</si>
  <si>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</si>
  <si>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</si>
  <si>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</si>
  <si>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</si>
  <si>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</si>
  <si>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</si>
  <si>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</si>
  <si>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</si>
  <si>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</si>
  <si>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</si>
  <si>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</si>
  <si>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</si>
  <si>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</si>
  <si>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</si>
  <si>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</si>
  <si>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</si>
  <si>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</si>
  <si>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</si>
  <si>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</si>
  <si>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</si>
  <si>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</si>
  <si>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</si>
  <si>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</si>
  <si>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</si>
  <si>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</si>
  <si>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</si>
  <si>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</si>
  <si>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</si>
  <si>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</si>
  <si>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</si>
  <si>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</si>
  <si>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</si>
  <si>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</si>
  <si>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</si>
  <si>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</si>
  <si>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</si>
  <si>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</si>
  <si>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</si>
  <si>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</si>
  <si>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</si>
  <si>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</si>
  <si>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</si>
  <si>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</si>
  <si>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</si>
  <si>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</si>
  <si>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</si>
  <si>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</si>
  <si>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</si>
  <si>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</si>
  <si>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</si>
  <si>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</si>
  <si>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</si>
  <si>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</si>
  <si>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</si>
  <si>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</si>
  <si>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</si>
  <si>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</si>
  <si>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</si>
  <si>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</si>
  <si>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</si>
  <si>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</si>
  <si>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</si>
  <si>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</si>
  <si>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</si>
  <si>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</si>
  <si>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</si>
  <si>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</si>
  <si>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</si>
  <si>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</si>
  <si>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</si>
  <si>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</si>
  <si>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</si>
  <si>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</si>
  <si>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</si>
  <si>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</si>
  <si>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</si>
  <si>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</si>
  <si>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</si>
  <si>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</si>
  <si>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</si>
  <si>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</si>
  <si>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</si>
  <si>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</si>
  <si>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</si>
  <si>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</si>
  <si>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</si>
  <si>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</si>
  <si>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</si>
  <si>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</si>
  <si>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</si>
  <si>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</si>
  <si>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</si>
  <si>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</si>
  <si>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</si>
  <si>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</si>
  <si>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</si>
  <si>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</si>
  <si>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</si>
  <si>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</si>
  <si>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</si>
  <si>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</si>
  <si>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</si>
  <si>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</si>
  <si>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</si>
  <si>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</si>
  <si>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</si>
  <si>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</si>
  <si>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</si>
  <si>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</si>
  <si>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</si>
  <si>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</si>
  <si>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</si>
  <si>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</si>
  <si>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</si>
  <si>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</si>
  <si>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</si>
  <si>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</si>
  <si>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</si>
  <si>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</si>
  <si>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</si>
  <si>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</si>
  <si>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</si>
  <si>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</si>
  <si>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</si>
  <si>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</si>
  <si>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</si>
  <si>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</si>
  <si>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</si>
  <si>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</si>
  <si>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</si>
  <si>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</si>
  <si>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</si>
  <si>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</si>
  <si>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</si>
  <si>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</si>
  <si>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</si>
  <si>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</si>
  <si>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</si>
  <si>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</si>
  <si>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</si>
  <si>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</si>
  <si>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</si>
  <si>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</si>
  <si>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</si>
  <si>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</si>
  <si>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</si>
  <si>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</si>
  <si>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</si>
  <si>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</si>
  <si>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</si>
  <si>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</si>
  <si>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</si>
  <si>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</si>
  <si>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</si>
  <si>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</si>
  <si>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</si>
  <si>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</si>
  <si>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</si>
  <si>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</si>
  <si>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</si>
  <si>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</si>
  <si>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</si>
  <si>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</si>
  <si>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</si>
  <si>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</si>
  <si>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</si>
  <si>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</si>
  <si>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</si>
  <si>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</si>
  <si>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</si>
  <si>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</si>
  <si>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</si>
  <si>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</si>
  <si>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</si>
  <si>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</si>
  <si>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</si>
  <si>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</si>
  <si>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</si>
  <si>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</si>
  <si>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</si>
  <si>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</si>
  <si>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</si>
  <si>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</si>
  <si>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</si>
  <si>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</si>
  <si>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</si>
  <si>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</si>
  <si>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</si>
  <si>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</si>
  <si>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</si>
  <si>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</si>
  <si>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</si>
  <si>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</si>
  <si>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</si>
  <si>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</si>
  <si>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</si>
  <si>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</si>
  <si>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</si>
  <si>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</si>
  <si>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</si>
  <si>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</si>
  <si>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</si>
  <si>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</si>
  <si>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</si>
  <si>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</si>
  <si>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</si>
  <si>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</si>
  <si>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</si>
  <si>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</si>
  <si>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</si>
  <si>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</si>
  <si>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</si>
  <si>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</si>
  <si>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</si>
  <si>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</si>
  <si>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</si>
  <si>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</si>
  <si>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</si>
  <si>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</si>
  <si>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</si>
  <si>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</si>
  <si>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</si>
  <si>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</si>
  <si>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</si>
  <si>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</si>
  <si>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</si>
  <si>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</si>
  <si>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</si>
  <si>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</si>
  <si>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</si>
  <si>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</si>
  <si>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</si>
  <si>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</si>
  <si>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</si>
  <si>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</si>
  <si>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</si>
  <si>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</si>
  <si>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</si>
  <si>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</si>
  <si>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</si>
  <si>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</si>
  <si>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</si>
  <si>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</si>
  <si>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</si>
  <si>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</si>
  <si>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</si>
  <si>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</si>
  <si>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</si>
  <si>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</si>
  <si>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</si>
  <si>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</si>
  <si>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</si>
  <si>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</si>
  <si>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</si>
  <si>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</si>
  <si>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</si>
  <si>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</si>
  <si>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</si>
  <si>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</si>
  <si>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</si>
  <si>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</si>
  <si>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</si>
  <si>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</si>
  <si>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</si>
  <si>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</si>
  <si>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</si>
  <si>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</si>
  <si>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</si>
  <si>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</si>
  <si>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</si>
  <si>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</si>
  <si>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</si>
  <si>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</si>
  <si>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</si>
  <si>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</si>
  <si>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</si>
  <si>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</si>
  <si>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</si>
  <si>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</si>
  <si>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</si>
  <si>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</si>
  <si>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</si>
  <si>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</si>
  <si>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</si>
  <si>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</si>
  <si>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</si>
  <si>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</si>
  <si>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</si>
  <si>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</si>
  <si>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</si>
  <si>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</si>
  <si>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</si>
  <si>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</si>
  <si>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</si>
  <si>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</si>
  <si>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</si>
  <si>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</si>
  <si>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</si>
  <si>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</si>
  <si>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</si>
  <si>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</si>
  <si>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</si>
  <si>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</si>
  <si>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</si>
  <si>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</si>
  <si>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</si>
  <si>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</si>
  <si>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</si>
  <si>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</si>
  <si>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</si>
  <si>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</si>
  <si>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</si>
  <si>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</si>
  <si>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</si>
  <si>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</si>
  <si>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</si>
  <si>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</si>
  <si>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</si>
  <si>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</si>
  <si>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</si>
  <si>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</si>
  <si>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</si>
  <si>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</si>
  <si>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</si>
  <si>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</si>
  <si>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</si>
  <si>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</si>
  <si>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</si>
  <si>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</si>
  <si>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</si>
  <si>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</si>
  <si>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</si>
  <si>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</si>
  <si>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</si>
  <si>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</si>
  <si>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</si>
  <si>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</si>
  <si>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</si>
  <si>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</si>
  <si>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</si>
  <si>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</si>
  <si>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</si>
  <si>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</si>
  <si>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</si>
  <si>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</si>
  <si>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</si>
  <si>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</si>
  <si>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</si>
  <si>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</si>
  <si>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</si>
  <si>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</si>
  <si>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</si>
  <si>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</si>
  <si>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</si>
  <si>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</si>
  <si>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</si>
  <si>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</si>
  <si>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</si>
  <si>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</si>
  <si>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</si>
  <si>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</si>
  <si>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</si>
  <si>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</si>
  <si>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</si>
  <si>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</si>
  <si>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</si>
  <si>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</si>
  <si>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</si>
  <si>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</si>
  <si>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</si>
  <si>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</si>
  <si>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</si>
  <si>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</si>
  <si>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</si>
  <si>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</si>
  <si>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</si>
  <si>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</si>
  <si>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</si>
  <si>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</si>
  <si>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</si>
  <si>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</si>
  <si>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</si>
  <si>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</si>
  <si>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</si>
  <si>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</si>
  <si>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</si>
  <si>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</si>
  <si>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</si>
  <si>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</si>
  <si>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</si>
  <si>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</si>
  <si>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</si>
  <si>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</si>
  <si>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</si>
  <si>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</si>
  <si>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</si>
  <si>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</si>
  <si>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</si>
  <si>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</si>
  <si>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</si>
  <si>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</si>
  <si>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</si>
  <si>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</si>
  <si>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</si>
  <si>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</si>
  <si>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</si>
  <si>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</si>
  <si>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</si>
  <si>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</si>
  <si>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</si>
  <si>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</si>
  <si>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</si>
  <si>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</si>
  <si>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</si>
  <si>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</si>
  <si>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</si>
  <si>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</si>
  <si>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</si>
  <si>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</si>
  <si>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</si>
  <si>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</si>
  <si>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</si>
  <si>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</si>
  <si>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</si>
  <si>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</si>
  <si>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</si>
  <si>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</si>
  <si>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</si>
  <si>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</si>
  <si>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</si>
  <si>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</si>
  <si>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</si>
  <si>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</si>
  <si>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</si>
  <si>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</si>
  <si>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</si>
  <si>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</si>
  <si>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</si>
  <si>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</si>
  <si>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</si>
  <si>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</si>
  <si>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</si>
  <si>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</si>
  <si>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</si>
  <si>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</si>
  <si>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</si>
  <si>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</si>
  <si>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</si>
  <si>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</si>
  <si>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</si>
  <si>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</si>
  <si>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</si>
  <si>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</si>
  <si>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</si>
  <si>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</si>
  <si>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</si>
  <si>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</si>
  <si>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</si>
  <si>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</si>
  <si>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</si>
  <si>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</si>
  <si>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</si>
  <si>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</si>
  <si>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</si>
  <si>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</si>
  <si>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</si>
  <si>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</si>
  <si>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</si>
  <si>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</si>
  <si>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</si>
  <si>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</si>
  <si>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</si>
  <si>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</si>
  <si>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</si>
  <si>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</si>
  <si>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</si>
  <si>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</si>
  <si>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</si>
  <si>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</si>
  <si>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</si>
  <si>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</si>
  <si>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</si>
  <si>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</si>
  <si>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</si>
  <si>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</si>
  <si>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</si>
  <si>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</si>
  <si>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</si>
  <si>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</si>
  <si>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</si>
  <si>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</si>
  <si>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</si>
  <si>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</si>
  <si>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</si>
  <si>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</si>
  <si>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</si>
  <si>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</si>
  <si>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</si>
  <si>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</si>
  <si>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</si>
  <si>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</si>
  <si>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</si>
  <si>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</si>
  <si>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</si>
  <si>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</si>
  <si>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</si>
  <si>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</si>
  <si>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</si>
  <si>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</si>
  <si>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</si>
  <si>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</si>
  <si>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</si>
  <si>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</si>
  <si>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</si>
  <si>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</si>
  <si>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</si>
  <si>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</si>
  <si>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</si>
  <si>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</si>
  <si>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</si>
  <si>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</si>
  <si>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</si>
  <si>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</si>
  <si>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</si>
  <si>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</si>
  <si>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</si>
  <si>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</si>
  <si>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</si>
  <si>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</si>
  <si>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</si>
  <si>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</si>
  <si>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</si>
  <si>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</si>
  <si>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</si>
  <si>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</si>
  <si>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</si>
  <si>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</si>
  <si>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</si>
  <si>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</si>
  <si>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</si>
  <si>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</si>
  <si>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</si>
  <si>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</si>
  <si>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</si>
  <si>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</si>
  <si>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</si>
  <si>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</si>
  <si>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</si>
  <si>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</si>
  <si>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</si>
  <si>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</si>
  <si>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</si>
  <si>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</si>
  <si>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</si>
  <si>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</si>
  <si>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</si>
  <si>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</si>
  <si>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</si>
  <si>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</si>
  <si>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</si>
  <si>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</si>
  <si>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</si>
  <si>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</si>
  <si>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</si>
  <si>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</si>
  <si>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</si>
  <si>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</si>
  <si>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</si>
  <si>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</si>
  <si>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</si>
  <si>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</si>
  <si>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</si>
  <si>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</si>
  <si>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</si>
  <si>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</si>
  <si>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</si>
  <si>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</si>
  <si>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</si>
  <si>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</si>
  <si>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</si>
  <si>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</si>
  <si>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</si>
  <si>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</si>
  <si>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</si>
  <si>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</si>
  <si>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</si>
  <si>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</si>
  <si>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</si>
  <si>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</si>
  <si>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</si>
  <si>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</si>
  <si>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</si>
  <si>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</si>
  <si>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</si>
  <si>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</si>
  <si>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</si>
  <si>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</si>
  <si>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</si>
  <si>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</si>
  <si>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</si>
  <si>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>Ръководител:Тодор Рогачев</t>
  </si>
  <si>
    <t>Тодор Рогачев</t>
  </si>
  <si>
    <t>Ръководител: Тодор Рогачев</t>
  </si>
  <si>
    <t>Съставител: Ивета Гигова</t>
  </si>
  <si>
    <t>Съставител:Ивета Гигова</t>
  </si>
  <si>
    <t>Ивета Гигова</t>
  </si>
  <si>
    <t>Съставител:  Ивета Гигова</t>
  </si>
  <si>
    <t>към 30.06.2015 г.</t>
  </si>
  <si>
    <t>Дата на съставяне: 24.07.2015</t>
  </si>
  <si>
    <t xml:space="preserve">Дата  на съставяне: 24.07.2015                                                                                                   </t>
  </si>
  <si>
    <t>Дата на съставяне: 24.07.2015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</si>
</sst>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88">
      <pane xSplit="23655" topLeftCell="M1" activePane="topLeft" state="split"/>
      <selection pane="topLeft" activeCell="B95" sqref="B95"/>
      <selection pane="topRight" activeCell="M1" sqref="M1:O1638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858</v>
      </c>
      <c r="F3" s="216" t="s">
        <v>2</v>
      </c>
      <c r="G3" s="171"/>
      <c r="H3" s="459">
        <v>175326256</v>
      </c>
    </row>
    <row r="4" spans="1:8" ht="15">
      <c r="A4" s="579" t="s">
        <v>3</v>
      </c>
      <c r="B4" s="585"/>
      <c r="C4" s="585"/>
      <c r="D4" s="585"/>
      <c r="E4" s="502" t="s">
        <v>857</v>
      </c>
      <c r="F4" s="581" t="s">
        <v>4</v>
      </c>
      <c r="G4" s="582"/>
      <c r="H4" s="459" t="s">
        <v>159</v>
      </c>
    </row>
    <row r="5" spans="1:8" ht="15">
      <c r="A5" s="579" t="s">
        <v>5</v>
      </c>
      <c r="B5" s="580"/>
      <c r="C5" s="580"/>
      <c r="D5" s="580"/>
      <c r="E5" s="503" t="s">
        <v>866</v>
      </c>
      <c r="F5" s="169"/>
      <c r="G5" s="170"/>
      <c r="H5" s="217" t="s">
        <v>6</v>
      </c>
    </row>
    <row r="6" spans="1:8" ht="15.75" thickBot="1">
      <c r="A6" s="149"/>
      <c r="B6" s="149"/>
      <c r="C6" s="578">
        <v>42185</v>
      </c>
      <c r="D6" s="577">
        <v>42004</v>
      </c>
      <c r="E6" s="217"/>
      <c r="F6" s="169"/>
      <c r="G6" s="578">
        <v>42185</v>
      </c>
      <c r="H6" s="577">
        <v>42004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28</v>
      </c>
      <c r="D13" s="150">
        <v>33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4</v>
      </c>
      <c r="D16" s="150">
        <v>5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32</v>
      </c>
      <c r="D19" s="154">
        <f>SUM(D11:D18)</f>
        <v>38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180</v>
      </c>
      <c r="H27" s="153">
        <f>SUM(H28:H30)</f>
        <v>160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180</v>
      </c>
      <c r="H28" s="151">
        <v>160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47</v>
      </c>
      <c r="H31" s="151">
        <v>20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227</v>
      </c>
      <c r="H33" s="153">
        <f>H27+H31+H32</f>
        <v>180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232</v>
      </c>
      <c r="H36" s="153">
        <f>H25+H17+H33</f>
        <v>185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219</v>
      </c>
      <c r="H48" s="151">
        <v>206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219</v>
      </c>
      <c r="H49" s="153">
        <f>SUM(H43:H48)</f>
        <v>206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32</v>
      </c>
      <c r="D55" s="154">
        <f>D19+D20+D21+D27+D32+D45+D51+D53+D54</f>
        <v>38</v>
      </c>
      <c r="E55" s="235" t="s">
        <v>172</v>
      </c>
      <c r="F55" s="259" t="s">
        <v>173</v>
      </c>
      <c r="G55" s="153">
        <f>G49+G51+G52+G53+G54</f>
        <v>219</v>
      </c>
      <c r="H55" s="153">
        <f>H49+H51+H52+H53+H54</f>
        <v>206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309</v>
      </c>
      <c r="H61" s="153">
        <f>SUM(H62:H68)</f>
        <v>579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124</v>
      </c>
      <c r="H64" s="151">
        <v>176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>
        <v>155</v>
      </c>
      <c r="H65" s="151">
        <v>371</v>
      </c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18</v>
      </c>
      <c r="H66" s="151">
        <v>19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4</v>
      </c>
      <c r="H67" s="151">
        <v>5</v>
      </c>
    </row>
    <row r="68" spans="1:8" ht="15">
      <c r="A68" s="233" t="s">
        <v>211</v>
      </c>
      <c r="B68" s="239" t="s">
        <v>212</v>
      </c>
      <c r="C68" s="150">
        <v>544</v>
      </c>
      <c r="D68" s="150">
        <v>520</v>
      </c>
      <c r="E68" s="235" t="s">
        <v>213</v>
      </c>
      <c r="F68" s="240" t="s">
        <v>214</v>
      </c>
      <c r="G68" s="151">
        <v>8</v>
      </c>
      <c r="H68" s="151">
        <v>8</v>
      </c>
    </row>
    <row r="69" spans="1:8" ht="15">
      <c r="A69" s="233" t="s">
        <v>215</v>
      </c>
      <c r="B69" s="239" t="s">
        <v>216</v>
      </c>
      <c r="C69" s="150">
        <v>146</v>
      </c>
      <c r="D69" s="150">
        <v>360</v>
      </c>
      <c r="E69" s="249" t="s">
        <v>78</v>
      </c>
      <c r="F69" s="240" t="s">
        <v>217</v>
      </c>
      <c r="G69" s="151">
        <v>0</v>
      </c>
      <c r="H69" s="151">
        <v>3</v>
      </c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309</v>
      </c>
      <c r="H71" s="160">
        <f>H59+H60+H61+H69+H70</f>
        <v>582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>
        <v>0</v>
      </c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2</v>
      </c>
      <c r="D74" s="150">
        <v>26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692</v>
      </c>
      <c r="D75" s="154">
        <f>SUM(D67:D74)</f>
        <v>906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309</v>
      </c>
      <c r="H79" s="161">
        <f>H71+H74+H75+H76</f>
        <v>582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2</v>
      </c>
      <c r="D87" s="150">
        <v>10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33</v>
      </c>
      <c r="D88" s="150">
        <v>19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35</v>
      </c>
      <c r="D91" s="154">
        <f>SUM(D87:D90)</f>
        <v>29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1</v>
      </c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728</v>
      </c>
      <c r="D93" s="154">
        <f>D64+D75+D84+D91+D92</f>
        <v>935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760</v>
      </c>
      <c r="D94" s="163">
        <f>D93+D55</f>
        <v>973</v>
      </c>
      <c r="E94" s="447" t="s">
        <v>270</v>
      </c>
      <c r="F94" s="287" t="s">
        <v>271</v>
      </c>
      <c r="G94" s="164">
        <f>G36+G39+G55+G79</f>
        <v>760</v>
      </c>
      <c r="H94" s="164">
        <f>H36+H39+H55+H79</f>
        <v>973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83" t="s">
        <v>862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3" t="s">
        <v>859</v>
      </c>
      <c r="D100" s="584"/>
      <c r="E100" s="584"/>
      <c r="F100" s="583"/>
      <c r="G100" s="584"/>
      <c r="H100" s="584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A52" sqref="A52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ЕМ " ООД</v>
      </c>
      <c r="C2" s="587"/>
      <c r="D2" s="587"/>
      <c r="E2" s="587"/>
      <c r="F2" s="589" t="s">
        <v>2</v>
      </c>
      <c r="G2" s="589"/>
      <c r="H2" s="524">
        <f>'справка №1-БАЛАНС'!H3</f>
        <v>175326256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30.06.2015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227</v>
      </c>
      <c r="D9" s="45">
        <v>212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1494</v>
      </c>
      <c r="D10" s="45">
        <v>1411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6</v>
      </c>
      <c r="D11" s="45">
        <v>1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87</v>
      </c>
      <c r="D12" s="45">
        <v>103</v>
      </c>
      <c r="E12" s="298" t="s">
        <v>78</v>
      </c>
      <c r="F12" s="547" t="s">
        <v>296</v>
      </c>
      <c r="G12" s="548">
        <v>1988</v>
      </c>
      <c r="H12" s="548">
        <v>1899</v>
      </c>
    </row>
    <row r="13" spans="1:18" ht="12">
      <c r="A13" s="296" t="s">
        <v>297</v>
      </c>
      <c r="B13" s="297" t="s">
        <v>298</v>
      </c>
      <c r="C13" s="45">
        <v>15</v>
      </c>
      <c r="D13" s="45">
        <v>18</v>
      </c>
      <c r="E13" s="299" t="s">
        <v>51</v>
      </c>
      <c r="F13" s="549" t="s">
        <v>299</v>
      </c>
      <c r="G13" s="546">
        <f>SUM(G9:G12)</f>
        <v>1988</v>
      </c>
      <c r="H13" s="546">
        <f>SUM(H9:H12)</f>
        <v>1899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112</v>
      </c>
      <c r="D16" s="46">
        <v>114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1941</v>
      </c>
      <c r="D19" s="48">
        <f>SUM(D9:D15)+D16</f>
        <v>1859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/>
      <c r="D22" s="45"/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>
        <v>1</v>
      </c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0</v>
      </c>
      <c r="D26" s="48">
        <f>SUM(D22:D25)</f>
        <v>1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1941</v>
      </c>
      <c r="D28" s="49">
        <f>D26+D19</f>
        <v>1860</v>
      </c>
      <c r="E28" s="126" t="s">
        <v>338</v>
      </c>
      <c r="F28" s="552" t="s">
        <v>339</v>
      </c>
      <c r="G28" s="546">
        <f>G13+G15+G24</f>
        <v>1988</v>
      </c>
      <c r="H28" s="546">
        <f>H13+H15+H24</f>
        <v>1899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47</v>
      </c>
      <c r="D30" s="49">
        <f>IF((H28-D28)&gt;0,H28-D28,0)</f>
        <v>39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1941</v>
      </c>
      <c r="D33" s="48">
        <f>D28-D31+D32</f>
        <v>1860</v>
      </c>
      <c r="E33" s="126" t="s">
        <v>352</v>
      </c>
      <c r="F33" s="552" t="s">
        <v>353</v>
      </c>
      <c r="G33" s="52">
        <f>G32-G31+G28</f>
        <v>1988</v>
      </c>
      <c r="H33" s="52">
        <f>H32-H31+H28</f>
        <v>1899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47</v>
      </c>
      <c r="D34" s="49">
        <f>IF((H33-D33)&gt;0,H33-D33,0)</f>
        <v>39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47</v>
      </c>
      <c r="D39" s="458">
        <f>+IF((H33-D33-D35)&gt;0,H33-D33-D35,0)</f>
        <v>39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47</v>
      </c>
      <c r="D41" s="51">
        <f>IF(H39=0,IF(D39-D40&gt;0,D39-D40+H40,0),IF(H39-H40&lt;0,H40-H39+D39,0))</f>
        <v>39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1988</v>
      </c>
      <c r="D42" s="52">
        <f>D33+D35+D39</f>
        <v>1899</v>
      </c>
      <c r="E42" s="127" t="s">
        <v>379</v>
      </c>
      <c r="F42" s="128" t="s">
        <v>380</v>
      </c>
      <c r="G42" s="52">
        <f>G39+G33</f>
        <v>1988</v>
      </c>
      <c r="H42" s="52">
        <f>H39+H33</f>
        <v>1899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>
        <v>42209</v>
      </c>
      <c r="C48" s="425" t="s">
        <v>381</v>
      </c>
      <c r="D48" s="586" t="s">
        <v>864</v>
      </c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6" t="s">
        <v>860</v>
      </c>
      <c r="E50" s="586"/>
      <c r="F50" s="586"/>
      <c r="G50" s="586"/>
      <c r="H50" s="586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1">
      <selection activeCell="A38" sqref="A38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30.06.2015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2104</v>
      </c>
      <c r="D10" s="53">
        <v>4696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-1961</v>
      </c>
      <c r="D11" s="53">
        <v>-4406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-97</v>
      </c>
      <c r="D13" s="53">
        <v>-199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-56</v>
      </c>
      <c r="D14" s="53">
        <v>-114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-2</v>
      </c>
      <c r="D15" s="53">
        <v>-1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18</v>
      </c>
      <c r="D19" s="53">
        <v>6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6</v>
      </c>
      <c r="D20" s="54">
        <f>SUM(D10:D19)</f>
        <v>-18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/>
      <c r="D41" s="53">
        <v>-1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0</v>
      </c>
      <c r="D42" s="54">
        <f>SUM(D34:D41)</f>
        <v>-1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6</v>
      </c>
      <c r="D43" s="54">
        <f>D42+D32+D20</f>
        <v>-19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29</v>
      </c>
      <c r="D44" s="131">
        <v>48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35</v>
      </c>
      <c r="D45" s="54">
        <f>D44+D43</f>
        <v>29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/>
      <c r="D46" s="55"/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1"/>
      <c r="D50" s="591"/>
      <c r="G50" s="132"/>
      <c r="H50" s="132"/>
    </row>
    <row r="51" spans="1:8" ht="12">
      <c r="A51" s="433" t="s">
        <v>867</v>
      </c>
      <c r="B51" s="434"/>
      <c r="C51" s="317"/>
      <c r="D51" s="317"/>
      <c r="G51" s="132"/>
      <c r="H51" s="132"/>
    </row>
    <row r="52" spans="1:8" ht="12">
      <c r="A52" s="316"/>
      <c r="B52" s="434" t="s">
        <v>862</v>
      </c>
      <c r="C52" s="591"/>
      <c r="D52" s="591"/>
      <c r="G52" s="132"/>
      <c r="H52" s="132"/>
    </row>
    <row r="53" spans="1:8" ht="12">
      <c r="A53" s="316"/>
      <c r="B53" s="434" t="s">
        <v>861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26" sqref="D26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ЕМ " ООД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30.06.2015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180</v>
      </c>
      <c r="J11" s="57">
        <f>'справка №1-БАЛАНС'!H29+'справка №1-БАЛАНС'!H32</f>
        <v>0</v>
      </c>
      <c r="K11" s="59"/>
      <c r="L11" s="342">
        <f>SUM(C11:K11)</f>
        <v>185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180</v>
      </c>
      <c r="J15" s="60">
        <f t="shared" si="2"/>
        <v>0</v>
      </c>
      <c r="K15" s="60">
        <f t="shared" si="2"/>
        <v>0</v>
      </c>
      <c r="L15" s="342">
        <f t="shared" si="1"/>
        <v>185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47</v>
      </c>
      <c r="J16" s="343">
        <f>+'справка №1-БАЛАНС'!G32</f>
        <v>0</v>
      </c>
      <c r="K16" s="59"/>
      <c r="L16" s="342">
        <f t="shared" si="1"/>
        <v>47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>
        <v>0</v>
      </c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227</v>
      </c>
      <c r="J29" s="58">
        <f t="shared" si="6"/>
        <v>0</v>
      </c>
      <c r="K29" s="58">
        <f t="shared" si="6"/>
        <v>0</v>
      </c>
      <c r="L29" s="342">
        <f t="shared" si="1"/>
        <v>232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227</v>
      </c>
      <c r="J32" s="58">
        <f t="shared" si="7"/>
        <v>0</v>
      </c>
      <c r="K32" s="58">
        <f t="shared" si="7"/>
        <v>0</v>
      </c>
      <c r="L32" s="342">
        <f t="shared" si="1"/>
        <v>232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868</v>
      </c>
      <c r="B38" s="18"/>
      <c r="C38" s="354" t="s">
        <v>862</v>
      </c>
      <c r="D38" s="354"/>
      <c r="E38" s="354"/>
      <c r="F38" s="354"/>
      <c r="G38" s="354"/>
      <c r="H38" s="354"/>
      <c r="I38" s="354"/>
      <c r="J38" s="536"/>
      <c r="K38" s="536"/>
      <c r="L38" s="354" t="s">
        <v>861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25">
      <selection activeCell="F34" sqref="F3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8" t="s">
        <v>383</v>
      </c>
      <c r="B2" s="609"/>
      <c r="C2" s="610" t="str">
        <f>'справка №1-БАЛАНС'!E3</f>
        <v>"ПИ АР ЕМ " ООД</v>
      </c>
      <c r="D2" s="610"/>
      <c r="E2" s="610"/>
      <c r="F2" s="610"/>
      <c r="G2" s="610"/>
      <c r="H2" s="61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8" t="s">
        <v>5</v>
      </c>
      <c r="B3" s="609"/>
      <c r="C3" s="611" t="str">
        <f>'справка №1-БАЛАНС'!E5</f>
        <v>към 30.06.2015 г.</v>
      </c>
      <c r="D3" s="611"/>
      <c r="E3" s="611"/>
      <c r="F3" s="483"/>
      <c r="G3" s="483"/>
      <c r="H3" s="483"/>
      <c r="I3" s="483"/>
      <c r="J3" s="483"/>
      <c r="K3" s="483"/>
      <c r="L3" s="483"/>
      <c r="M3" s="612" t="s">
        <v>4</v>
      </c>
      <c r="N3" s="612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598" t="s">
        <v>463</v>
      </c>
      <c r="B5" s="599"/>
      <c r="C5" s="602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6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6" t="s">
        <v>528</v>
      </c>
      <c r="R5" s="606" t="s">
        <v>529</v>
      </c>
    </row>
    <row r="6" spans="1:18" s="99" customFormat="1" ht="48">
      <c r="A6" s="600"/>
      <c r="B6" s="601"/>
      <c r="C6" s="603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7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7"/>
      <c r="R6" s="607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>
        <v>37</v>
      </c>
      <c r="E11" s="188"/>
      <c r="F11" s="188"/>
      <c r="G11" s="73">
        <f t="shared" si="2"/>
        <v>37</v>
      </c>
      <c r="H11" s="64"/>
      <c r="I11" s="64"/>
      <c r="J11" s="73">
        <f t="shared" si="3"/>
        <v>37</v>
      </c>
      <c r="K11" s="64">
        <v>4</v>
      </c>
      <c r="L11" s="64">
        <v>5</v>
      </c>
      <c r="M11" s="64"/>
      <c r="N11" s="73">
        <f t="shared" si="4"/>
        <v>9</v>
      </c>
      <c r="O11" s="64"/>
      <c r="P11" s="64"/>
      <c r="Q11" s="73">
        <f t="shared" si="0"/>
        <v>9</v>
      </c>
      <c r="R11" s="73">
        <f t="shared" si="1"/>
        <v>28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8</v>
      </c>
      <c r="E14" s="188"/>
      <c r="F14" s="188"/>
      <c r="G14" s="73">
        <f t="shared" si="2"/>
        <v>8</v>
      </c>
      <c r="H14" s="64"/>
      <c r="I14" s="64"/>
      <c r="J14" s="73">
        <f t="shared" si="3"/>
        <v>8</v>
      </c>
      <c r="K14" s="64">
        <v>3</v>
      </c>
      <c r="L14" s="64">
        <v>1</v>
      </c>
      <c r="M14" s="64"/>
      <c r="N14" s="73">
        <f t="shared" si="4"/>
        <v>4</v>
      </c>
      <c r="O14" s="64"/>
      <c r="P14" s="64"/>
      <c r="Q14" s="73">
        <f t="shared" si="0"/>
        <v>4</v>
      </c>
      <c r="R14" s="73">
        <f t="shared" si="1"/>
        <v>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45</v>
      </c>
      <c r="E17" s="193">
        <f>SUM(E9:E16)</f>
        <v>0</v>
      </c>
      <c r="F17" s="193">
        <f>SUM(F9:F16)</f>
        <v>0</v>
      </c>
      <c r="G17" s="73">
        <f t="shared" si="2"/>
        <v>45</v>
      </c>
      <c r="H17" s="74">
        <f>SUM(H9:H16)</f>
        <v>0</v>
      </c>
      <c r="I17" s="74">
        <f>SUM(I9:I16)</f>
        <v>0</v>
      </c>
      <c r="J17" s="73">
        <f t="shared" si="3"/>
        <v>45</v>
      </c>
      <c r="K17" s="74">
        <f>SUM(K9:K16)</f>
        <v>7</v>
      </c>
      <c r="L17" s="74">
        <f>SUM(L9:L16)</f>
        <v>6</v>
      </c>
      <c r="M17" s="74">
        <f>SUM(M9:M16)</f>
        <v>0</v>
      </c>
      <c r="N17" s="73">
        <f t="shared" si="4"/>
        <v>13</v>
      </c>
      <c r="O17" s="74">
        <f>SUM(O9:O16)</f>
        <v>0</v>
      </c>
      <c r="P17" s="74">
        <f>SUM(P9:P16)</f>
        <v>0</v>
      </c>
      <c r="Q17" s="73">
        <f t="shared" si="5"/>
        <v>13</v>
      </c>
      <c r="R17" s="73">
        <f t="shared" si="6"/>
        <v>32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45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45</v>
      </c>
      <c r="H40" s="436">
        <f t="shared" si="13"/>
        <v>0</v>
      </c>
      <c r="I40" s="436">
        <f t="shared" si="13"/>
        <v>0</v>
      </c>
      <c r="J40" s="436">
        <f t="shared" si="13"/>
        <v>45</v>
      </c>
      <c r="K40" s="436">
        <f t="shared" si="13"/>
        <v>7</v>
      </c>
      <c r="L40" s="436">
        <f t="shared" si="13"/>
        <v>6</v>
      </c>
      <c r="M40" s="436">
        <f t="shared" si="13"/>
        <v>0</v>
      </c>
      <c r="N40" s="436">
        <f t="shared" si="13"/>
        <v>13</v>
      </c>
      <c r="O40" s="436">
        <f t="shared" si="13"/>
        <v>0</v>
      </c>
      <c r="P40" s="436">
        <f t="shared" si="13"/>
        <v>0</v>
      </c>
      <c r="Q40" s="436">
        <f t="shared" si="13"/>
        <v>13</v>
      </c>
      <c r="R40" s="436">
        <f t="shared" si="13"/>
        <v>32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869</v>
      </c>
      <c r="C44" s="352"/>
      <c r="D44" s="353"/>
      <c r="E44" s="353"/>
      <c r="F44" s="353"/>
      <c r="G44" s="349"/>
      <c r="H44" s="354" t="s">
        <v>865</v>
      </c>
      <c r="I44" s="354"/>
      <c r="J44" s="354"/>
      <c r="K44" s="354"/>
      <c r="L44" s="354"/>
      <c r="M44" s="354"/>
      <c r="N44" s="354"/>
      <c r="O44" s="604" t="s">
        <v>861</v>
      </c>
      <c r="P44" s="605"/>
      <c r="Q44" s="605"/>
      <c r="R44" s="605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A2:B2"/>
    <mergeCell ref="C2:H2"/>
    <mergeCell ref="A3:B3"/>
    <mergeCell ref="C3:E3"/>
    <mergeCell ref="M3:N3"/>
    <mergeCell ref="A5:B6"/>
    <mergeCell ref="C5:C6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C98" sqref="C9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ЕМ " ООД</v>
      </c>
      <c r="C3" s="620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30.06.2015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544</v>
      </c>
      <c r="D28" s="107">
        <v>544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>
        <v>146</v>
      </c>
      <c r="D29" s="107">
        <v>146</v>
      </c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2</v>
      </c>
      <c r="D38" s="104">
        <f>SUM(D39:D42)</f>
        <v>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>
        <v>2</v>
      </c>
      <c r="D42" s="107">
        <v>2</v>
      </c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692</v>
      </c>
      <c r="D43" s="103">
        <f>D24+D28+D29+D31+D30+D32+D33+D38</f>
        <v>692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692</v>
      </c>
      <c r="D44" s="102">
        <f>D43+D21+D19+D9</f>
        <v>692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219</v>
      </c>
      <c r="D64" s="107"/>
      <c r="E64" s="118">
        <f t="shared" si="1"/>
        <v>219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219</v>
      </c>
      <c r="D66" s="102">
        <f>D52+D56+D61+D62+D63+D64</f>
        <v>0</v>
      </c>
      <c r="E66" s="118">
        <f t="shared" si="1"/>
        <v>219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309</v>
      </c>
      <c r="D85" s="103">
        <f>SUM(D86:D90)+D94</f>
        <v>309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124</v>
      </c>
      <c r="D87" s="107">
        <v>124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>
        <v>155</v>
      </c>
      <c r="D88" s="107">
        <v>155</v>
      </c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18</v>
      </c>
      <c r="D89" s="107">
        <v>18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8</v>
      </c>
      <c r="D90" s="102">
        <f>SUM(D91:D93)</f>
        <v>8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3</v>
      </c>
      <c r="D92" s="107">
        <v>3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5</v>
      </c>
      <c r="D93" s="107">
        <v>5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4</v>
      </c>
      <c r="D94" s="107">
        <v>4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309</v>
      </c>
      <c r="D96" s="103">
        <f>D85+D80+D75+D71+D95</f>
        <v>309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528</v>
      </c>
      <c r="D97" s="103">
        <f>D96+D68+D66</f>
        <v>309</v>
      </c>
      <c r="E97" s="103">
        <f>E96+E68+E66</f>
        <v>219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867</v>
      </c>
      <c r="B109" s="614"/>
      <c r="C109" s="614" t="s">
        <v>863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861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2">
      <selection activeCell="B30" sqref="B30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ЕМ " ООД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175326256</v>
      </c>
    </row>
    <row r="5" spans="1:9" ht="15">
      <c r="A5" s="499" t="s">
        <v>5</v>
      </c>
      <c r="B5" s="622" t="str">
        <f>'справка №1-БАЛАНС'!E5</f>
        <v>към 30.06.2015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867</v>
      </c>
      <c r="B30" s="457"/>
      <c r="C30" s="614" t="s">
        <v>862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861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58" sqref="D158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ЕМ " ООД</v>
      </c>
      <c r="C5" s="627"/>
      <c r="D5" s="627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8" t="str">
        <f>'справка №1-БАЛАНС'!E5</f>
        <v>към 30.06.2015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867</v>
      </c>
      <c r="B151" s="451"/>
      <c r="C151" s="629" t="s">
        <v>862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861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Denitsa Kiryakova PRM</cp:lastModifiedBy>
  <cp:lastPrinted>2015-07-22T10:18:55Z</cp:lastPrinted>
  <dcterms:created xsi:type="dcterms:W3CDTF">2000-06-29T12:02:40Z</dcterms:created>
  <dcterms:modified xsi:type="dcterms:W3CDTF">2015-07-22T10:20:26Z</dcterms:modified>
  <cp:category/>
  <cp:version/>
  <cp:contentType/>
  <cp:contentStatus/>
</cp:coreProperties>
</file>