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<sst xmlns="http://schemas.openxmlformats.org/spreadsheetml/2006/main" count="1053" uniqueCount="871">
  <si>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</si>
  <si>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</si>
  <si>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</si>
  <si>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</si>
  <si>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</si>
  <si>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</si>
  <si>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</si>
  <si>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</si>
  <si>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</si>
  <si>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</si>
  <si>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</si>
  <si>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</si>
  <si>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</si>
  <si>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</si>
  <si>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</si>
  <si>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</si>
  <si>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</si>
  <si>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</si>
  <si>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</si>
  <si>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</si>
  <si>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</si>
  <si>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</si>
  <si>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</si>
  <si>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</si>
  <si>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</si>
  <si>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</si>
  <si>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</si>
  <si>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</si>
  <si>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</si>
  <si>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</si>
  <si>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</si>
  <si>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</si>
  <si>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</si>
  <si>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</si>
  <si>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</si>
  <si>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</si>
  <si>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</si>
  <si>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</si>
  <si>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</si>
  <si>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</si>
  <si>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</si>
  <si>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</si>
  <si>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</si>
  <si>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</si>
  <si>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</si>
  <si>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</si>
  <si>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</si>
  <si>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</si>
  <si>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</si>
  <si>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</si>
  <si>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</si>
  <si>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</si>
  <si>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</si>
  <si>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</si>
  <si>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</si>
  <si>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</si>
  <si>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</si>
  <si>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</si>
  <si>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</si>
  <si>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</si>
  <si>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</si>
  <si>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</si>
  <si>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</si>
  <si>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</si>
  <si>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</si>
  <si>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</si>
  <si>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</si>
  <si>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</si>
  <si>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</si>
  <si>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</si>
  <si>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</si>
  <si>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</si>
  <si>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</si>
  <si>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</si>
  <si>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</si>
  <si>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</si>
  <si>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</si>
  <si>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</si>
  <si>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</si>
  <si>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</si>
  <si>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</si>
  <si>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</si>
  <si>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</si>
  <si>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</si>
  <si>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</si>
  <si>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</si>
  <si>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</si>
  <si>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</si>
  <si>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</si>
  <si>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</si>
  <si>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</si>
  <si>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</si>
  <si>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</si>
  <si>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</si>
  <si>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</si>
  <si>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</si>
  <si>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</si>
  <si>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</si>
  <si>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</si>
  <si>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</si>
  <si>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</si>
  <si>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</si>
  <si>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</si>
  <si>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</si>
  <si>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</si>
  <si>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</si>
  <si>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</si>
  <si>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</si>
  <si>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</si>
  <si>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</si>
  <si>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</si>
  <si>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</si>
  <si>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</si>
  <si>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</si>
  <si>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</si>
  <si>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</si>
  <si>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</si>
  <si>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</si>
  <si>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</si>
  <si>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</si>
  <si>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</si>
  <si>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</si>
  <si>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</si>
  <si>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</si>
  <si>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</si>
  <si>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</si>
  <si>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</si>
  <si>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</si>
  <si>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</si>
  <si>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</si>
  <si>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</si>
  <si>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</si>
  <si>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</si>
  <si>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</si>
  <si>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</si>
  <si>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</si>
  <si>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</si>
  <si>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</si>
  <si>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</si>
  <si>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</si>
  <si>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</si>
  <si>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</si>
  <si>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</si>
  <si>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</si>
  <si>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</si>
  <si>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</si>
  <si>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</si>
  <si>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</si>
  <si>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</si>
  <si>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</si>
  <si>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</si>
  <si>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</si>
  <si>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</si>
  <si>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</si>
  <si>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</si>
  <si>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</si>
  <si>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</si>
  <si>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</si>
  <si>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</si>
  <si>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</si>
  <si>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</si>
  <si>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</si>
  <si>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</si>
  <si>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</si>
  <si>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</si>
  <si>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</si>
  <si>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</si>
  <si>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</si>
  <si>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</si>
  <si>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</si>
  <si>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</si>
  <si>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</si>
  <si>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</si>
  <si>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</si>
  <si>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</si>
  <si>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</si>
  <si>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</si>
  <si>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</si>
  <si>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</si>
  <si>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</si>
  <si>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</si>
  <si>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</si>
  <si>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</si>
  <si>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</si>
  <si>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</si>
  <si>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</si>
  <si>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</si>
  <si>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</si>
  <si>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</si>
  <si>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</si>
  <si>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</si>
  <si>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</si>
  <si>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</si>
  <si>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</si>
  <si>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</si>
  <si>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</si>
  <si>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</si>
  <si>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</si>
  <si>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</si>
  <si>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</si>
  <si>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</si>
  <si>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</si>
  <si>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</si>
  <si>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</si>
  <si>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</si>
  <si>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</si>
  <si>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</si>
  <si>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</si>
  <si>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</si>
  <si>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</si>
  <si>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</si>
  <si>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</si>
  <si>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</si>
  <si>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</si>
  <si>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</si>
  <si>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</si>
  <si>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</si>
  <si>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</si>
  <si>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</si>
  <si>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</si>
  <si>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</si>
  <si>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</si>
  <si>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</si>
  <si>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</si>
  <si>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</si>
  <si>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</si>
  <si>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</si>
  <si>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</si>
  <si>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</si>
  <si>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</si>
  <si>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</si>
  <si>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</si>
  <si>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</si>
  <si>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</si>
  <si>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</si>
  <si>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</si>
  <si>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</si>
  <si>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</si>
  <si>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</si>
  <si>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</si>
  <si>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</si>
  <si>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</si>
  <si>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</si>
  <si>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</si>
  <si>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</si>
  <si>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</si>
  <si>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</si>
  <si>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</si>
  <si>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</si>
  <si>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</si>
  <si>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</si>
  <si>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</si>
  <si>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</si>
  <si>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</si>
  <si>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</si>
  <si>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</si>
  <si>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</si>
  <si>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</si>
  <si>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</si>
  <si>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</si>
  <si>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</si>
  <si>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</si>
  <si>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</si>
  <si>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</si>
  <si>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</si>
  <si>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</si>
  <si>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</si>
  <si>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</si>
  <si>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</si>
  <si>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</si>
  <si>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</si>
  <si>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</si>
  <si>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</si>
  <si>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</si>
  <si>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</si>
  <si>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</si>
  <si>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</si>
  <si>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</si>
  <si>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</si>
  <si>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</si>
  <si>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</si>
  <si>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</si>
  <si>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</si>
  <si>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</si>
  <si>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</si>
  <si>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</si>
  <si>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</si>
  <si>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</si>
  <si>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</si>
  <si>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</si>
  <si>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</si>
  <si>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</si>
  <si>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</si>
  <si>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</si>
  <si>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</si>
  <si>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</si>
  <si>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</si>
  <si>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</si>
  <si>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</si>
  <si>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</si>
  <si>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</si>
  <si>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</si>
  <si>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</si>
  <si>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</si>
  <si>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</si>
  <si>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</si>
  <si>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</si>
  <si>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</si>
  <si>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</si>
  <si>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</si>
  <si>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</si>
  <si>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</si>
  <si>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</si>
  <si>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</si>
  <si>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</si>
  <si>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</si>
  <si>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</si>
  <si>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</si>
  <si>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</si>
  <si>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</si>
  <si>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</si>
  <si>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</si>
  <si>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</si>
  <si>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</si>
  <si>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</si>
  <si>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</si>
  <si>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</si>
  <si>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</si>
  <si>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</si>
  <si>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</si>
  <si>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</si>
  <si>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</si>
  <si>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</si>
  <si>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</si>
  <si>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</si>
  <si>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</si>
  <si>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</si>
  <si>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</si>
  <si>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</si>
  <si>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</si>
  <si>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</si>
  <si>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</si>
  <si>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</si>
  <si>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</si>
  <si>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</si>
  <si>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</si>
  <si>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</si>
  <si>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</si>
  <si>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</si>
  <si>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</si>
  <si>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</si>
  <si>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</si>
  <si>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</si>
  <si>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</si>
  <si>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</si>
  <si>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</si>
  <si>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</si>
  <si>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</si>
  <si>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</si>
  <si>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</si>
  <si>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</si>
  <si>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</si>
  <si>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</si>
  <si>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</si>
  <si>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</si>
  <si>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</si>
  <si>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</si>
  <si>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</si>
  <si>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</si>
  <si>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</si>
  <si>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</si>
  <si>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</si>
  <si>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</si>
  <si>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</si>
  <si>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</si>
  <si>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</si>
  <si>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</si>
  <si>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</si>
  <si>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</si>
  <si>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</si>
  <si>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</si>
  <si>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</si>
  <si>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</si>
  <si>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</si>
  <si>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</si>
  <si>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</si>
  <si>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</si>
  <si>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</si>
  <si>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</si>
  <si>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</si>
  <si>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</si>
  <si>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</si>
  <si>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</si>
  <si>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</si>
  <si>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</si>
  <si>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</si>
  <si>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</si>
  <si>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</si>
  <si>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</si>
  <si>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</si>
  <si>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</si>
  <si>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</si>
  <si>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</si>
  <si>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</si>
  <si>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</si>
  <si>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</si>
  <si>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</si>
  <si>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</si>
  <si>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</si>
  <si>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</si>
  <si>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</si>
  <si>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</si>
  <si>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</si>
  <si>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</si>
  <si>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</si>
  <si>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</si>
  <si>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</si>
  <si>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</si>
  <si>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</si>
  <si>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</si>
  <si>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</si>
  <si>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</si>
  <si>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</si>
  <si>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</si>
  <si>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</si>
  <si>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</si>
  <si>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</si>
  <si>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</si>
  <si>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</si>
  <si>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</si>
  <si>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</si>
  <si>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</si>
  <si>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</si>
  <si>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</si>
  <si>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</si>
  <si>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</si>
  <si>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</si>
  <si>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</si>
  <si>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</si>
  <si>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</si>
  <si>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</si>
  <si>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</si>
  <si>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</si>
  <si>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</si>
  <si>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</si>
  <si>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</si>
  <si>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</si>
  <si>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</si>
  <si>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</si>
  <si>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</si>
  <si>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</si>
  <si>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</si>
  <si>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</si>
  <si>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</si>
  <si>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</si>
  <si>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</si>
  <si>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</si>
  <si>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</si>
  <si>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</si>
  <si>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</si>
  <si>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</si>
  <si>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</si>
  <si>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</si>
  <si>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</si>
  <si>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</si>
  <si>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</si>
  <si>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</si>
  <si>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</si>
  <si>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</si>
  <si>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</si>
  <si>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</si>
  <si>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</si>
  <si>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</si>
  <si>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</si>
  <si>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</si>
  <si>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</si>
  <si>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</si>
  <si>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</si>
  <si>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</si>
  <si>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</si>
  <si>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</si>
  <si>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</si>
  <si>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</si>
  <si>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</si>
  <si>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</si>
  <si>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</si>
  <si>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</si>
  <si>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</si>
  <si>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</si>
  <si>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</si>
  <si>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</si>
  <si>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</si>
  <si>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</si>
  <si>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</si>
  <si>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</si>
  <si>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</si>
  <si>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</si>
  <si>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</si>
  <si>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</si>
  <si>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</si>
  <si>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</si>
  <si>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</si>
  <si>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</si>
  <si>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</si>
  <si>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</si>
  <si>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</si>
  <si>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</si>
  <si>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</si>
  <si>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</si>
  <si>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</si>
  <si>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</si>
  <si>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</si>
  <si>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</si>
  <si>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</si>
  <si>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</si>
  <si>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</si>
  <si>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</si>
  <si>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</si>
  <si>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</si>
  <si>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</si>
  <si>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</si>
  <si>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</si>
  <si>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</si>
  <si>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</si>
  <si>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</si>
  <si>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</si>
  <si>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</si>
  <si>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</si>
  <si>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</si>
  <si>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</si>
  <si>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</si>
  <si>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</si>
  <si>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</si>
  <si>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</si>
  <si>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</si>
  <si>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</si>
  <si>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</si>
  <si>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</si>
  <si>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</si>
  <si>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</si>
  <si>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</si>
  <si>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</si>
  <si>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</si>
  <si>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</si>
  <si>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</si>
  <si>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</si>
  <si>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</si>
  <si>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</si>
  <si>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</si>
  <si>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</si>
  <si>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</si>
  <si>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</si>
  <si>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</si>
  <si>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</si>
  <si>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</si>
  <si>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</si>
  <si>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</si>
  <si>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</si>
  <si>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</si>
  <si>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</si>
  <si>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</si>
  <si>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</si>
  <si>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</si>
  <si>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</si>
  <si>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</si>
  <si>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</si>
  <si>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</si>
  <si>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</si>
  <si>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</si>
  <si>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</si>
  <si>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</si>
  <si>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</si>
  <si>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</si>
  <si>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</si>
  <si>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</si>
  <si>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</si>
  <si>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</si>
  <si>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</si>
  <si>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</si>
  <si>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</si>
  <si>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</si>
  <si>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</si>
  <si>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</si>
  <si>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</si>
  <si>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</si>
  <si>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</si>
  <si>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</si>
  <si>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</si>
  <si>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</si>
  <si>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</si>
  <si>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</si>
  <si>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</si>
  <si>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</si>
  <si>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</si>
  <si>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</si>
  <si>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</si>
  <si>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</si>
  <si>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</si>
  <si>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</si>
  <si>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</si>
  <si>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</si>
  <si>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</si>
  <si>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</si>
  <si>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</si>
  <si>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</si>
  <si>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</si>
  <si>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</si>
  <si>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</si>
  <si>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</si>
  <si>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</si>
  <si>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</si>
  <si>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</si>
  <si>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</si>
  <si>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</si>
  <si>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</si>
  <si>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</si>
  <si>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</si>
  <si>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</si>
  <si>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</si>
  <si>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</si>
  <si>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</si>
  <si>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</si>
  <si>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</si>
  <si>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</si>
  <si>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</si>
  <si>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</si>
  <si>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</si>
  <si>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</si>
  <si>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</si>
  <si>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</si>
  <si>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</si>
  <si>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</si>
  <si>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</si>
  <si>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</si>
  <si>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</si>
  <si>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</si>
  <si>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</si>
  <si>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</si>
  <si>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</si>
  <si>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</si>
  <si>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</si>
  <si>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</si>
  <si>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</si>
  <si>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</si>
  <si>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</si>
  <si>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</si>
  <si>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</si>
  <si>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</si>
  <si>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</si>
  <si>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</si>
  <si>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</si>
  <si>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</si>
  <si>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</si>
  <si>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</si>
  <si>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</si>
  <si>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</si>
  <si>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</si>
  <si>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</si>
  <si>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</si>
  <si>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</si>
  <si>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</si>
  <si>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</si>
  <si>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</si>
  <si>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</si>
  <si>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</si>
  <si>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</si>
  <si>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</si>
  <si>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</si>
  <si>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</si>
  <si>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</si>
  <si>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</si>
  <si>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</si>
  <si>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</si>
  <si>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</si>
  <si>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</si>
  <si>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</si>
  <si>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</si>
  <si>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</si>
  <si>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</si>
  <si>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</si>
  <si>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</si>
  <si>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</si>
  <si>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</si>
  <si>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</si>
  <si>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</si>
  <si>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</si>
  <si>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</si>
  <si>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</si>
  <si>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</si>
  <si>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</si>
  <si>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</si>
  <si>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</si>
  <si>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</si>
  <si>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</si>
  <si>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</si>
  <si>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</si>
  <si>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</si>
  <si>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</si>
  <si>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</si>
  <si>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</si>
  <si>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</si>
  <si>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</si>
  <si>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</si>
  <si>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</si>
  <si>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</si>
  <si>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</si>
  <si>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</si>
  <si>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</si>
  <si>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</si>
  <si>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</si>
  <si>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</si>
  <si>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</si>
  <si>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</si>
  <si>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</si>
  <si>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</si>
  <si>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</si>
  <si>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</si>
  <si>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</si>
  <si>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</si>
  <si>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</si>
  <si>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</si>
  <si>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</si>
  <si>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</si>
  <si>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</si>
  <si>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</si>
  <si>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</si>
  <si>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</si>
  <si>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</si>
  <si>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</si>
  <si>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</si>
  <si>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</si>
  <si>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</si>
  <si>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</si>
  <si>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</si>
  <si>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</si>
  <si>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</si>
  <si>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</si>
  <si>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</si>
  <si>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</si>
  <si>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</si>
  <si>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</si>
  <si>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</si>
  <si>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</si>
  <si>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</si>
  <si>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</si>
  <si>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</si>
  <si>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</si>
  <si>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</si>
  <si>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</si>
  <si>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</si>
  <si>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</si>
  <si>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</si>
  <si>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</si>
  <si>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</si>
  <si>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</si>
  <si>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</si>
  <si>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</si>
  <si>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</si>
  <si>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</si>
  <si>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</si>
  <si>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</si>
  <si>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</si>
  <si>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</si>
  <si>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</si>
  <si>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</si>
  <si>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</si>
  <si>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</si>
  <si>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</si>
  <si>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</si>
  <si>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</si>
  <si>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</si>
  <si>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</si>
  <si>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</si>
  <si>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</si>
  <si>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</si>
  <si>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</si>
  <si>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</si>
  <si>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</si>
  <si>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</si>
  <si>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</si>
  <si>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</si>
  <si>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</si>
  <si>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</si>
  <si>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</si>
  <si>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</si>
  <si>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</si>
  <si>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</si>
  <si>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</si>
  <si>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</si>
  <si>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</si>
  <si>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</si>
  <si>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</si>
  <si>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</si>
  <si>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</si>
  <si>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</si>
  <si>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</si>
  <si>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</si>
  <si>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</si>
  <si>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</si>
  <si>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</si>
  <si>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</si>
  <si>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</si>
  <si>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</si>
  <si>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</si>
  <si>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</si>
  <si>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</si>
  <si>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</si>
  <si>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</si>
  <si>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</si>
  <si>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</si>
  <si>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</si>
  <si>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</si>
  <si>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</si>
  <si>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</si>
  <si>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</si>
  <si>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</si>
  <si>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</si>
  <si>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</si>
  <si>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</si>
  <si>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</si>
  <si>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</si>
  <si>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</si>
  <si>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</si>
  <si>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</si>
  <si>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</si>
  <si>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</si>
  <si>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</si>
  <si>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</si>
  <si>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</si>
  <si>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</si>
  <si>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</si>
  <si>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</si>
  <si>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</si>
  <si>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</si>
  <si>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</si>
  <si>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</si>
  <si>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</si>
  <si>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</si>
  <si>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</si>
  <si>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</si>
  <si>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</si>
  <si>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</si>
  <si>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</si>
  <si>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</si>
  <si>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</si>
  <si>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</si>
  <si>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</si>
  <si>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</si>
  <si>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</si>
  <si>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</si>
  <si>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</si>
  <si>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</si>
  <si>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</si>
  <si>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</si>
  <si>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</si>
  <si>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</si>
  <si>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</si>
  <si>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</si>
  <si>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</si>
  <si>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</si>
  <si>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</si>
  <si>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</si>
  <si>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</si>
  <si>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</si>
  <si>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</si>
  <si>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</si>
  <si>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01.01.2008г.-31.03.2008г.</t>
  </si>
  <si>
    <t>Дата на съставяне: 17.04.2008г.</t>
  </si>
  <si>
    <t>17.04.2008г.</t>
  </si>
  <si>
    <t xml:space="preserve">Дата на съставяне:  17.04.2008г.                                    </t>
  </si>
  <si>
    <t xml:space="preserve">Дата на съставяне:   17.04.2008г.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</si>
</sst>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0" t="s">
        <v>864</v>
      </c>
      <c r="F3" s="217" t="s">
        <v>2</v>
      </c>
      <c r="G3" s="172"/>
      <c r="H3" s="459">
        <v>131471738</v>
      </c>
    </row>
    <row r="4" spans="1:8" ht="15">
      <c r="A4" s="582" t="s">
        <v>865</v>
      </c>
      <c r="B4" s="586"/>
      <c r="C4" s="586"/>
      <c r="D4" s="586"/>
      <c r="E4" s="502"/>
      <c r="F4" s="584" t="s">
        <v>3</v>
      </c>
      <c r="G4" s="585"/>
      <c r="H4" s="459" t="s">
        <v>158</v>
      </c>
    </row>
    <row r="5" spans="1:8" ht="15">
      <c r="A5" s="582" t="s">
        <v>4</v>
      </c>
      <c r="B5" s="583"/>
      <c r="C5" s="583"/>
      <c r="D5" s="583"/>
      <c r="E5" s="503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13018</v>
      </c>
      <c r="H11" s="152">
        <v>13018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13018</v>
      </c>
      <c r="H12" s="153">
        <v>13018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2111</v>
      </c>
      <c r="H19" s="152">
        <v>2111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8961</v>
      </c>
      <c r="D20" s="151">
        <v>7032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5</v>
      </c>
      <c r="D24" s="151">
        <v>5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2111</v>
      </c>
      <c r="H25" s="154">
        <f>H19+H20+H21</f>
        <v>2111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</v>
      </c>
      <c r="D26" s="151">
        <v>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1383</v>
      </c>
      <c r="H27" s="154">
        <f>SUM(H28:H30)</f>
        <v>449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1383</v>
      </c>
      <c r="H28" s="152">
        <v>449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934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1353</v>
      </c>
      <c r="H33" s="154">
        <f>H27+H31+H32</f>
        <v>1383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16482</v>
      </c>
      <c r="H36" s="154">
        <f>H25+H17+H33</f>
        <v>16512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715</v>
      </c>
      <c r="D49" s="151">
        <v>556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715</v>
      </c>
      <c r="D51" s="155">
        <f>SUM(D47:D50)</f>
        <v>556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9683</v>
      </c>
      <c r="D55" s="155">
        <f>D19+D20+D21+D27+D32+D45+D51+D53+D54</f>
        <v>7595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26</v>
      </c>
      <c r="H61" s="154">
        <f>SUM(H62:H68)</f>
        <v>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26</v>
      </c>
      <c r="H64" s="152">
        <v>24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>
        <v>2</v>
      </c>
    </row>
    <row r="69" spans="1:8" ht="15">
      <c r="A69" s="235" t="s">
        <v>214</v>
      </c>
      <c r="B69" s="241" t="s">
        <v>215</v>
      </c>
      <c r="C69" s="151">
        <v>69</v>
      </c>
      <c r="D69" s="151">
        <v>71</v>
      </c>
      <c r="E69" s="251" t="s">
        <v>77</v>
      </c>
      <c r="F69" s="242" t="s">
        <v>216</v>
      </c>
      <c r="G69" s="152">
        <v>3</v>
      </c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29</v>
      </c>
      <c r="H71" s="161">
        <f>H59+H60+H61+H69+H70</f>
        <v>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254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26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349</v>
      </c>
      <c r="D75" s="155">
        <f>SUM(D67:D74)</f>
        <v>106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29</v>
      </c>
      <c r="H79" s="162">
        <f>H71+H74+H75+H76</f>
        <v>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3235</v>
      </c>
      <c r="D82" s="151">
        <v>3970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3235</v>
      </c>
      <c r="D84" s="155">
        <f>D83+D82+D78</f>
        <v>3970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32</v>
      </c>
      <c r="D88" s="151">
        <v>167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3210</v>
      </c>
      <c r="D89" s="151">
        <v>4700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3244</v>
      </c>
      <c r="D91" s="155">
        <f>SUM(D87:D90)</f>
        <v>4867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6828</v>
      </c>
      <c r="D93" s="155">
        <f>D64+D75+D84+D91+D92</f>
        <v>8943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16511</v>
      </c>
      <c r="D94" s="164">
        <f>D93+D55</f>
        <v>16538</v>
      </c>
      <c r="E94" s="449" t="s">
        <v>269</v>
      </c>
      <c r="F94" s="289" t="s">
        <v>270</v>
      </c>
      <c r="G94" s="165">
        <f>G36+G39+G55+G79</f>
        <v>16511</v>
      </c>
      <c r="H94" s="165">
        <f>H36+H39+H55+H79</f>
        <v>16538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 t="s">
        <v>861</v>
      </c>
      <c r="F99" s="170"/>
      <c r="G99" s="171"/>
      <c r="H99" s="172"/>
    </row>
    <row r="100" spans="1:5" ht="15" customHeight="1">
      <c r="A100" s="173"/>
      <c r="B100" s="173"/>
      <c r="C100" s="581"/>
      <c r="D100" s="581"/>
      <c r="E100" s="581"/>
    </row>
    <row r="101" ht="14.25">
      <c r="E101" s="45"/>
    </row>
    <row r="102" ht="12.75">
      <c r="E102" s="176"/>
    </row>
    <row r="104" spans="3:13" ht="14.25">
      <c r="C104" s="581" t="s">
        <v>853</v>
      </c>
      <c r="D104" s="581"/>
      <c r="E104" s="581"/>
      <c r="M104" s="157"/>
    </row>
    <row r="105" ht="14.25">
      <c r="E105" s="45" t="s">
        <v>860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2" sqref="H2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'справка №1-БАЛАНС'!E3</f>
        <v>БУЛЛЕНД ИНВЕСТМЪНТС АДСИЦ</v>
      </c>
      <c r="C2" s="590"/>
      <c r="D2" s="590"/>
      <c r="E2" s="590"/>
      <c r="F2" s="592" t="s">
        <v>2</v>
      </c>
      <c r="G2" s="592"/>
      <c r="H2" s="524">
        <f>'справка №1-БАЛАНС'!H3</f>
        <v>131471738</v>
      </c>
    </row>
    <row r="3" spans="1:8" ht="15">
      <c r="A3" s="465" t="s">
        <v>274</v>
      </c>
      <c r="B3" s="590">
        <f>'справка №1-БАЛАНС'!E4</f>
        <v>0</v>
      </c>
      <c r="C3" s="590"/>
      <c r="D3" s="590"/>
      <c r="E3" s="590"/>
      <c r="F3" s="544" t="s">
        <v>3</v>
      </c>
      <c r="G3" s="525"/>
      <c r="H3" s="525" t="str">
        <f>'справка №1-БАЛАНС'!H4</f>
        <v> </v>
      </c>
    </row>
    <row r="4" spans="1:8" ht="17.25" customHeight="1">
      <c r="A4" s="465" t="s">
        <v>4</v>
      </c>
      <c r="B4" s="591" t="str">
        <f>'справка №1-БАЛАНС'!E5</f>
        <v>01.01.2008г.-31.03.2008г.</v>
      </c>
      <c r="C4" s="591"/>
      <c r="D4" s="591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7" t="s">
        <v>285</v>
      </c>
      <c r="G9" s="548"/>
      <c r="H9" s="548"/>
    </row>
    <row r="10" spans="1:8" ht="12">
      <c r="A10" s="298" t="s">
        <v>286</v>
      </c>
      <c r="B10" s="299" t="s">
        <v>287</v>
      </c>
      <c r="C10" s="46">
        <v>87</v>
      </c>
      <c r="D10" s="46">
        <v>59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1</v>
      </c>
      <c r="D11" s="46"/>
      <c r="E11" s="300" t="s">
        <v>292</v>
      </c>
      <c r="F11" s="547" t="s">
        <v>293</v>
      </c>
      <c r="G11" s="548">
        <v>3</v>
      </c>
      <c r="H11" s="548"/>
    </row>
    <row r="12" spans="1:8" ht="12">
      <c r="A12" s="298" t="s">
        <v>294</v>
      </c>
      <c r="B12" s="299" t="s">
        <v>295</v>
      </c>
      <c r="C12" s="46">
        <v>12</v>
      </c>
      <c r="D12" s="46">
        <v>8</v>
      </c>
      <c r="E12" s="300" t="s">
        <v>77</v>
      </c>
      <c r="F12" s="547" t="s">
        <v>296</v>
      </c>
      <c r="G12" s="548"/>
      <c r="H12" s="548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49" t="s">
        <v>299</v>
      </c>
      <c r="G13" s="546">
        <f>SUM(G9:G12)</f>
        <v>3</v>
      </c>
      <c r="H13" s="546">
        <f>SUM(H9:H12)</f>
        <v>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300</v>
      </c>
      <c r="B14" s="299" t="s">
        <v>301</v>
      </c>
      <c r="C14" s="46"/>
      <c r="D14" s="46"/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>
        <v>30</v>
      </c>
      <c r="D16" s="47">
        <v>7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50</v>
      </c>
      <c r="B19" s="303" t="s">
        <v>315</v>
      </c>
      <c r="C19" s="49">
        <f>SUM(C9:C15)+C16</f>
        <v>132</v>
      </c>
      <c r="D19" s="49">
        <f>SUM(D9:D15)+D16</f>
        <v>76</v>
      </c>
      <c r="E19" s="304" t="s">
        <v>316</v>
      </c>
      <c r="F19" s="550" t="s">
        <v>317</v>
      </c>
      <c r="G19" s="548">
        <v>88</v>
      </c>
      <c r="H19" s="548">
        <v>6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/>
      <c r="H20" s="548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>
        <v>12</v>
      </c>
      <c r="H21" s="548">
        <v>2</v>
      </c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0" t="s">
        <v>326</v>
      </c>
      <c r="G22" s="548"/>
      <c r="H22" s="548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0" t="s">
        <v>330</v>
      </c>
      <c r="G23" s="548"/>
      <c r="H23" s="548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2" t="s">
        <v>333</v>
      </c>
      <c r="G24" s="546">
        <f>SUM(G19:G23)</f>
        <v>100</v>
      </c>
      <c r="H24" s="546">
        <f>SUM(H19:H23)</f>
        <v>8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334</v>
      </c>
      <c r="C25" s="46">
        <v>1</v>
      </c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336</v>
      </c>
      <c r="B28" s="293" t="s">
        <v>337</v>
      </c>
      <c r="C28" s="50">
        <f>C26+C19</f>
        <v>133</v>
      </c>
      <c r="D28" s="50">
        <f>D26+D19</f>
        <v>76</v>
      </c>
      <c r="E28" s="127" t="s">
        <v>338</v>
      </c>
      <c r="F28" s="552" t="s">
        <v>339</v>
      </c>
      <c r="G28" s="546">
        <f>G13+G15+G24</f>
        <v>103</v>
      </c>
      <c r="H28" s="546">
        <f>H13+H15+H24</f>
        <v>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2" t="s">
        <v>343</v>
      </c>
      <c r="G30" s="53">
        <f>IF((C28-G28)&gt;0,C28-G28,0)</f>
        <v>30</v>
      </c>
      <c r="H30" s="53">
        <f>IF((D28-H28)&gt;0,D28-H28,0)</f>
        <v>68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6" t="s">
        <v>344</v>
      </c>
      <c r="C31" s="46"/>
      <c r="D31" s="46"/>
      <c r="E31" s="296" t="s">
        <v>852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C28+C31+C32</f>
        <v>133</v>
      </c>
      <c r="D33" s="49">
        <f>D28+D31+D32</f>
        <v>76</v>
      </c>
      <c r="E33" s="127" t="s">
        <v>352</v>
      </c>
      <c r="F33" s="552" t="s">
        <v>353</v>
      </c>
      <c r="G33" s="53">
        <f>G32+G31+G28</f>
        <v>103</v>
      </c>
      <c r="H33" s="53">
        <f>H32+H31+H28</f>
        <v>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2" t="s">
        <v>357</v>
      </c>
      <c r="G34" s="546">
        <f>IF((C33-G33)&gt;0,C33-G33,0)</f>
        <v>30</v>
      </c>
      <c r="H34" s="546">
        <f>IF((D33-H33)&gt;0,D33-H33,0)</f>
        <v>68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30"/>
      <c r="D37" s="430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24">
      <c r="A39" s="312" t="s">
        <v>366</v>
      </c>
      <c r="B39" s="129" t="s">
        <v>367</v>
      </c>
      <c r="C39" s="458">
        <f>+IF((G33-C33-C35)&gt;0,G33-C33-C35,0)</f>
        <v>0</v>
      </c>
      <c r="D39" s="458">
        <f>+IF((H33-D33-D35)&gt;0,H33-D33-D35,0)</f>
        <v>0</v>
      </c>
      <c r="E39" s="313" t="s">
        <v>368</v>
      </c>
      <c r="F39" s="556" t="s">
        <v>369</v>
      </c>
      <c r="G39" s="557">
        <f>IF(G34&gt;0,IF(C35+G34&lt;0,0,C35+G34),IF(C34-C35&lt;0,C35-C34,0))</f>
        <v>30</v>
      </c>
      <c r="H39" s="557">
        <f>IF(H34&gt;0,IF(D35+H34&lt;0,0,D35+H34),IF(D34-D35&lt;0,D35-D34,0))</f>
        <v>68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9" t="s">
        <v>376</v>
      </c>
      <c r="G41" s="52">
        <f>IF(C39=0,IF(G39-G40&gt;0,G39-G40+C40,0),IF(C39-C40&lt;0,C40-C39+G40,0))</f>
        <v>30</v>
      </c>
      <c r="H41" s="52">
        <f>IF(D39=0,IF(H39-H40&gt;0,H39-H40+D40,0),IF(D39-D40&lt;0,D40-D39+H40,0))</f>
        <v>68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133</v>
      </c>
      <c r="D42" s="53">
        <f>D33+D35+D39</f>
        <v>76</v>
      </c>
      <c r="E42" s="128" t="s">
        <v>379</v>
      </c>
      <c r="F42" s="129" t="s">
        <v>380</v>
      </c>
      <c r="G42" s="53">
        <f>G39+G33</f>
        <v>133</v>
      </c>
      <c r="H42" s="53">
        <f>H39+H33</f>
        <v>76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271</v>
      </c>
      <c r="B48" s="575" t="s">
        <v>868</v>
      </c>
      <c r="C48" s="427" t="s">
        <v>381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4.25">
      <c r="A49" s="559"/>
      <c r="B49" s="560"/>
      <c r="C49" s="425"/>
      <c r="D49" s="4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/>
      <c r="D50" s="589"/>
      <c r="E50" s="589"/>
      <c r="F50" s="589"/>
      <c r="G50" s="589"/>
      <c r="H50" s="589"/>
    </row>
    <row r="51" spans="1:8" ht="15">
      <c r="A51" s="562"/>
      <c r="B51" s="558"/>
      <c r="C51" s="581" t="s">
        <v>780</v>
      </c>
      <c r="D51" s="587"/>
      <c r="E51" s="587"/>
      <c r="F51" s="558"/>
      <c r="G51" s="561"/>
      <c r="H51" s="561"/>
    </row>
    <row r="52" spans="1:8" ht="14.25">
      <c r="A52" s="562"/>
      <c r="B52" s="558"/>
      <c r="C52" s="425"/>
      <c r="D52" s="45" t="s">
        <v>860</v>
      </c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9" right="0.17" top="0.49" bottom="0.19" header="0.49" footer="0.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383</v>
      </c>
      <c r="B4" s="468" t="str">
        <f>'справка №1-БАЛАНС'!E3</f>
        <v>БУЛЛЕНД ИНВЕСТМЪНТС АДСИЦ</v>
      </c>
      <c r="C4" s="539" t="s">
        <v>2</v>
      </c>
      <c r="D4" s="539">
        <f>'справка №1-БАЛАНС'!H3</f>
        <v>131471738</v>
      </c>
      <c r="E4" s="323"/>
      <c r="F4" s="323"/>
    </row>
    <row r="5" spans="1:4" ht="15">
      <c r="A5" s="468" t="s">
        <v>274</v>
      </c>
      <c r="B5" s="468">
        <f>'справка №1-БАЛАНС'!E4</f>
        <v>0</v>
      </c>
      <c r="C5" s="540" t="s">
        <v>3</v>
      </c>
      <c r="D5" s="539" t="str">
        <f>'справка №1-БАЛАНС'!H4</f>
        <v> </v>
      </c>
    </row>
    <row r="6" spans="1:6" ht="12" customHeight="1">
      <c r="A6" s="469" t="s">
        <v>4</v>
      </c>
      <c r="B6" s="504" t="str">
        <f>'справка №1-БАЛАНС'!E5</f>
        <v>01.01.2008г.-31.03.2008г.</v>
      </c>
      <c r="C6" s="470"/>
      <c r="D6" s="471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/>
      <c r="D11" s="54">
        <v>-1164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>
        <v>-3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-117</v>
      </c>
      <c r="D19" s="54">
        <v>-162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-134</v>
      </c>
      <c r="D20" s="55">
        <f>SUM(D10:D19)</f>
        <v>-1366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-2462</v>
      </c>
      <c r="D27" s="54">
        <v>-1630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194</v>
      </c>
      <c r="D28" s="54">
        <v>1612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714</v>
      </c>
      <c r="D31" s="54">
        <v>-3418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-1554</v>
      </c>
      <c r="D32" s="55">
        <f>SUM(D22:D31)</f>
        <v>-3436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9435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65</v>
      </c>
      <c r="D39" s="54">
        <v>-26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65</v>
      </c>
      <c r="D42" s="55">
        <f>SUM(D34:D41)</f>
        <v>9386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-1623</v>
      </c>
      <c r="D43" s="55">
        <f>D42+D32+D20</f>
        <v>4584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4867</v>
      </c>
      <c r="D44" s="132">
        <v>283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3244</v>
      </c>
      <c r="D45" s="55">
        <f>D44+D43</f>
        <v>4867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436"/>
      <c r="B50" s="436" t="s">
        <v>381</v>
      </c>
      <c r="C50" s="577"/>
      <c r="D50" s="577"/>
      <c r="G50" s="133"/>
      <c r="H50" s="133"/>
    </row>
    <row r="51" spans="1:8" ht="14.25">
      <c r="A51" s="45"/>
      <c r="B51" s="45" t="s">
        <v>863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77"/>
      <c r="D52" s="577"/>
      <c r="G52" s="133"/>
      <c r="H52" s="133"/>
    </row>
    <row r="53" spans="1:8" ht="14.25">
      <c r="A53" s="318"/>
      <c r="B53" s="45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0" t="str">
        <f>'справка №1-БАЛАНС'!E3</f>
        <v>БУЛЛЕНД ИНВЕСТМЪНТС АДСИЦ</v>
      </c>
      <c r="C3" s="580"/>
      <c r="D3" s="580"/>
      <c r="E3" s="580"/>
      <c r="F3" s="580"/>
      <c r="G3" s="580"/>
      <c r="H3" s="580"/>
      <c r="I3" s="580"/>
      <c r="J3" s="474"/>
      <c r="K3" s="594" t="s">
        <v>2</v>
      </c>
      <c r="L3" s="594"/>
      <c r="M3" s="476">
        <f>'справка №1-БАЛАНС'!H3</f>
        <v>131471738</v>
      </c>
      <c r="N3" s="2"/>
    </row>
    <row r="4" spans="1:15" s="530" customFormat="1" ht="13.5" customHeight="1">
      <c r="A4" s="465" t="s">
        <v>460</v>
      </c>
      <c r="B4" s="580">
        <f>'справка №1-БАЛАНС'!E4</f>
        <v>0</v>
      </c>
      <c r="C4" s="580"/>
      <c r="D4" s="580"/>
      <c r="E4" s="580"/>
      <c r="F4" s="580"/>
      <c r="G4" s="580"/>
      <c r="H4" s="580"/>
      <c r="I4" s="580"/>
      <c r="J4" s="136"/>
      <c r="K4" s="595" t="s">
        <v>3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4</v>
      </c>
      <c r="B5" s="596" t="str">
        <f>'справка №1-БАЛАНС'!E5</f>
        <v>01.01.2008г.-31.03.2008г.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5</v>
      </c>
      <c r="N5" s="4"/>
    </row>
    <row r="6" spans="1:14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13018</v>
      </c>
      <c r="D11" s="58">
        <f>'справка №1-БАЛАНС'!H19</f>
        <v>2111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1383</v>
      </c>
      <c r="J11" s="58">
        <f>'справка №1-БАЛАНС'!H29+'справка №1-БАЛАНС'!H32</f>
        <v>0</v>
      </c>
      <c r="K11" s="60"/>
      <c r="L11" s="344">
        <f>SUM(C11:K11)</f>
        <v>16512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13018</v>
      </c>
      <c r="D15" s="61">
        <f aca="true" t="shared" si="2" ref="D15:M15">D11+D12</f>
        <v>2111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1383</v>
      </c>
      <c r="J15" s="61">
        <f t="shared" si="2"/>
        <v>0</v>
      </c>
      <c r="K15" s="61">
        <f t="shared" si="2"/>
        <v>0</v>
      </c>
      <c r="L15" s="344">
        <f t="shared" si="1"/>
        <v>16512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</v>
      </c>
      <c r="K16" s="60"/>
      <c r="L16" s="344">
        <f t="shared" si="1"/>
        <v>-30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5">
        <v>0</v>
      </c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13018</v>
      </c>
      <c r="D29" s="59">
        <f aca="true" t="shared" si="6" ref="D29:M29">D17+D20+D21+D24+D28+D27+D15+D16</f>
        <v>2111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1383</v>
      </c>
      <c r="J29" s="59">
        <f t="shared" si="6"/>
        <v>-30</v>
      </c>
      <c r="K29" s="59">
        <f t="shared" si="6"/>
        <v>0</v>
      </c>
      <c r="L29" s="344">
        <f t="shared" si="1"/>
        <v>16482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13018</v>
      </c>
      <c r="D32" s="59">
        <f t="shared" si="7"/>
        <v>2111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1383</v>
      </c>
      <c r="J32" s="59">
        <f t="shared" si="7"/>
        <v>-30</v>
      </c>
      <c r="K32" s="59">
        <f t="shared" si="7"/>
        <v>0</v>
      </c>
      <c r="L32" s="344">
        <f t="shared" si="1"/>
        <v>16482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869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854</v>
      </c>
      <c r="K38" s="15"/>
      <c r="L38" s="579"/>
      <c r="M38" s="579"/>
      <c r="N38" s="11"/>
    </row>
    <row r="39" spans="1:13" ht="14.25">
      <c r="A39" s="534"/>
      <c r="B39" s="535"/>
      <c r="C39" s="536"/>
      <c r="D39" s="536"/>
      <c r="E39" s="45" t="s">
        <v>861</v>
      </c>
      <c r="F39" s="536"/>
      <c r="G39" s="536"/>
      <c r="H39" s="536"/>
      <c r="I39" s="536"/>
      <c r="J39" s="536"/>
      <c r="K39" s="45" t="s">
        <v>860</v>
      </c>
      <c r="L39" s="348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БУЛЛЕНД ИНВЕСТМЪНТС АДСИЦ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131471738</v>
      </c>
      <c r="P2" s="481"/>
      <c r="Q2" s="481"/>
      <c r="R2" s="524"/>
    </row>
    <row r="3" spans="1:18" ht="15">
      <c r="A3" s="609" t="s">
        <v>4</v>
      </c>
      <c r="B3" s="610"/>
      <c r="C3" s="612" t="str">
        <f>'справка №1-БАЛАНС'!E5</f>
        <v>01.01.2008г.-31.03.2008г.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3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7032</v>
      </c>
      <c r="E18" s="187">
        <v>2220</v>
      </c>
      <c r="F18" s="187">
        <v>291</v>
      </c>
      <c r="G18" s="74">
        <f t="shared" si="2"/>
        <v>8961</v>
      </c>
      <c r="H18" s="63"/>
      <c r="I18" s="63">
        <v>0</v>
      </c>
      <c r="J18" s="74">
        <f t="shared" si="3"/>
        <v>8961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8961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850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3970</v>
      </c>
      <c r="E37" s="189">
        <v>5137</v>
      </c>
      <c r="F37" s="189">
        <v>5872</v>
      </c>
      <c r="G37" s="74">
        <f t="shared" si="2"/>
        <v>3235</v>
      </c>
      <c r="H37" s="72"/>
      <c r="I37" s="72"/>
      <c r="J37" s="74">
        <f t="shared" si="3"/>
        <v>3235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3235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601</v>
      </c>
      <c r="D38" s="194">
        <f>D27+D32+D37</f>
        <v>3970</v>
      </c>
      <c r="E38" s="194">
        <f aca="true" t="shared" si="12" ref="E38:P38">E27+E32+E37</f>
        <v>5137</v>
      </c>
      <c r="F38" s="194">
        <f t="shared" si="12"/>
        <v>5872</v>
      </c>
      <c r="G38" s="74">
        <f t="shared" si="2"/>
        <v>3235</v>
      </c>
      <c r="H38" s="75">
        <f t="shared" si="12"/>
        <v>0</v>
      </c>
      <c r="I38" s="75">
        <f t="shared" si="12"/>
        <v>0</v>
      </c>
      <c r="J38" s="74">
        <f t="shared" si="3"/>
        <v>3235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11002</v>
      </c>
      <c r="E40" s="438">
        <f>E17+E18+E19+E25+E38+E39</f>
        <v>7357</v>
      </c>
      <c r="F40" s="438">
        <f aca="true" t="shared" si="13" ref="F40:R40">F17+F18+F19+F25+F38+F39</f>
        <v>6163</v>
      </c>
      <c r="G40" s="438">
        <f t="shared" si="13"/>
        <v>12196</v>
      </c>
      <c r="H40" s="438">
        <f t="shared" si="13"/>
        <v>0</v>
      </c>
      <c r="I40" s="438">
        <f t="shared" si="13"/>
        <v>0</v>
      </c>
      <c r="J40" s="438">
        <f t="shared" si="13"/>
        <v>12196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12196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381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4.25">
      <c r="A45" s="349"/>
      <c r="B45" s="349"/>
      <c r="C45" s="349"/>
      <c r="D45" s="529"/>
      <c r="E45" s="529"/>
      <c r="F45" s="529"/>
      <c r="G45" s="349"/>
      <c r="H45" s="349"/>
      <c r="I45" s="349"/>
      <c r="J45" s="45" t="s">
        <v>861</v>
      </c>
      <c r="K45" s="349"/>
      <c r="L45" s="349"/>
      <c r="M45" s="349"/>
      <c r="N45" s="349"/>
      <c r="O45" s="349"/>
      <c r="P45" s="45" t="s">
        <v>860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55">
      <selection activeCell="A110" sqref="A110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383</v>
      </c>
      <c r="B3" s="618" t="str">
        <f>'справка №1-БАЛАНС'!E3</f>
        <v>БУЛЛЕНД ИНВЕСТМЪНТС АДСИЦ</v>
      </c>
      <c r="C3" s="619"/>
      <c r="D3" s="524" t="s">
        <v>2</v>
      </c>
      <c r="E3" s="107">
        <f>'справка №1-БАЛАНС'!H3</f>
        <v>131471738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4</v>
      </c>
      <c r="B4" s="615" t="str">
        <f>'справка №1-БАЛАНС'!E5</f>
        <v>01.01.2008г.-31.03.2008г.</v>
      </c>
      <c r="C4" s="616"/>
      <c r="D4" s="525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24">
      <c r="A6" s="389" t="s">
        <v>463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69</v>
      </c>
      <c r="D29" s="108">
        <v>69</v>
      </c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254</v>
      </c>
      <c r="D33" s="105">
        <f>SUM(D34:D37)</f>
        <v>254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254</v>
      </c>
      <c r="D35" s="108">
        <v>254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349</v>
      </c>
      <c r="D43" s="104">
        <f>D24+D28+D29+D31+D30+D32+D33+D38</f>
        <v>349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349</v>
      </c>
      <c r="D44" s="103">
        <f>D43+D21+D19+D9</f>
        <v>349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26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26</v>
      </c>
      <c r="D87" s="108">
        <v>24</v>
      </c>
      <c r="E87" s="119">
        <f t="shared" si="1"/>
        <v>2</v>
      </c>
      <c r="F87" s="108">
        <v>24</v>
      </c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2</v>
      </c>
      <c r="E90" s="103">
        <f>SUM(E91:E93)</f>
        <v>-2</v>
      </c>
      <c r="F90" s="103">
        <f>SUM(F91:F93)</f>
        <v>2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>
        <v>2</v>
      </c>
      <c r="E92" s="119">
        <f t="shared" si="1"/>
        <v>-2</v>
      </c>
      <c r="F92" s="108">
        <v>2</v>
      </c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</v>
      </c>
      <c r="D95" s="108"/>
      <c r="E95" s="119">
        <f t="shared" si="1"/>
        <v>3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29</v>
      </c>
      <c r="D96" s="104">
        <f>D85+D80+D75+D71+D95</f>
        <v>26</v>
      </c>
      <c r="E96" s="104">
        <f>E85+E80+E75+E71+E95</f>
        <v>3</v>
      </c>
      <c r="F96" s="104">
        <f>F85+F80+F75+F71+F95</f>
        <v>26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</v>
      </c>
      <c r="D97" s="104">
        <f>D96+D68+D66</f>
        <v>26</v>
      </c>
      <c r="E97" s="104">
        <f>E96+E68+E66</f>
        <v>3</v>
      </c>
      <c r="F97" s="104">
        <f>F96+F68+F66</f>
        <v>26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869</v>
      </c>
      <c r="B109" s="617"/>
      <c r="C109" s="574" t="s">
        <v>381</v>
      </c>
      <c r="D109" s="574"/>
      <c r="E109" s="574"/>
      <c r="F109" s="574"/>
    </row>
    <row r="110" spans="1:6" ht="14.25">
      <c r="A110" s="385"/>
      <c r="B110" s="386"/>
      <c r="C110" s="385"/>
      <c r="D110" s="45" t="s">
        <v>861</v>
      </c>
      <c r="E110" s="385"/>
      <c r="F110" s="387"/>
    </row>
    <row r="111" spans="1:6" ht="12">
      <c r="A111" s="385"/>
      <c r="B111" s="386"/>
      <c r="C111" s="573"/>
      <c r="D111" s="573"/>
      <c r="E111" s="573"/>
      <c r="F111" s="573"/>
    </row>
    <row r="112" spans="1:6" ht="14.25">
      <c r="A112" s="349"/>
      <c r="B112" s="388"/>
      <c r="C112" s="349"/>
      <c r="D112" s="45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573" t="s">
        <v>780</v>
      </c>
      <c r="D114" s="349"/>
      <c r="E114" s="349"/>
      <c r="F114" s="349"/>
    </row>
    <row r="115" spans="1:6" ht="14.25">
      <c r="A115" s="349"/>
      <c r="B115" s="388"/>
      <c r="C115" s="349"/>
      <c r="D115" s="45" t="s">
        <v>860</v>
      </c>
      <c r="E115" s="349"/>
      <c r="F115" s="34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4" sqref="F14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383</v>
      </c>
      <c r="B4" s="620" t="str">
        <f>'справка №1-БАЛАНС'!E3</f>
        <v>БУЛЛЕНД ИНВЕСТМЪНТС АДСИЦ</v>
      </c>
      <c r="C4" s="620"/>
      <c r="D4" s="620"/>
      <c r="E4" s="620"/>
      <c r="F4" s="620"/>
      <c r="G4" s="626" t="s">
        <v>2</v>
      </c>
      <c r="H4" s="626"/>
      <c r="I4" s="498">
        <f>'справка №1-БАЛАНС'!H3</f>
        <v>131471738</v>
      </c>
    </row>
    <row r="5" spans="1:9" ht="15">
      <c r="A5" s="499" t="s">
        <v>4</v>
      </c>
      <c r="B5" s="621" t="str">
        <f>'справка №1-БАЛАНС'!E5</f>
        <v>01.01.2008г.-31.03.2008г.</v>
      </c>
      <c r="C5" s="621"/>
      <c r="D5" s="621"/>
      <c r="E5" s="621"/>
      <c r="F5" s="621"/>
      <c r="G5" s="624" t="s">
        <v>3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>
        <v>516</v>
      </c>
      <c r="D13" s="98"/>
      <c r="E13" s="98"/>
      <c r="F13" s="98">
        <v>828</v>
      </c>
      <c r="G13" s="98"/>
      <c r="H13" s="98"/>
      <c r="I13" s="434">
        <f aca="true" t="shared" si="0" ref="I13:I26">F13+G13-H13</f>
        <v>828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>
        <v>1784000</v>
      </c>
      <c r="D15" s="98"/>
      <c r="E15" s="98"/>
      <c r="F15" s="98">
        <v>2407</v>
      </c>
      <c r="G15" s="98"/>
      <c r="H15" s="98"/>
      <c r="I15" s="434">
        <f t="shared" si="0"/>
        <v>2407</v>
      </c>
    </row>
    <row r="16" spans="1:9" s="519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1784516</v>
      </c>
      <c r="D17" s="85">
        <f t="shared" si="1"/>
        <v>0</v>
      </c>
      <c r="E17" s="85">
        <f t="shared" si="1"/>
        <v>0</v>
      </c>
      <c r="F17" s="85">
        <f t="shared" si="1"/>
        <v>3235</v>
      </c>
      <c r="G17" s="85">
        <f t="shared" si="1"/>
        <v>0</v>
      </c>
      <c r="H17" s="85">
        <f t="shared" si="1"/>
        <v>0</v>
      </c>
      <c r="I17" s="434">
        <f t="shared" si="0"/>
        <v>3235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869</v>
      </c>
      <c r="B30" s="623"/>
      <c r="C30" s="623"/>
      <c r="D30" s="457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4.25">
      <c r="A31" s="349"/>
      <c r="B31" s="388"/>
      <c r="C31" s="349"/>
      <c r="D31" s="521"/>
      <c r="E31" s="45" t="s">
        <v>861</v>
      </c>
      <c r="F31" s="521"/>
      <c r="G31" s="521"/>
      <c r="H31" s="521"/>
      <c r="I31" s="45" t="s">
        <v>860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0">
      <selection activeCell="A40" sqref="A40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БУЛЛЕНД ИНВЕСТМЪНТС АДСИЦ</v>
      </c>
      <c r="C5" s="627"/>
      <c r="D5" s="627"/>
      <c r="E5" s="568" t="s">
        <v>2</v>
      </c>
      <c r="F5" s="451">
        <f>'справка №1-БАЛАНС'!H3</f>
        <v>131471738</v>
      </c>
    </row>
    <row r="6" spans="1:13" ht="15" customHeight="1">
      <c r="A6" s="27" t="s">
        <v>821</v>
      </c>
      <c r="B6" s="628" t="str">
        <f>'справка №1-БАЛАНС'!E5</f>
        <v>01.01.2008г.-31.03.2008г.</v>
      </c>
      <c r="C6" s="628"/>
      <c r="D6" s="508"/>
      <c r="E6" s="567" t="s">
        <v>3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564</v>
      </c>
      <c r="B13" s="39" t="s">
        <v>830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831</v>
      </c>
      <c r="B14" s="40"/>
      <c r="C14" s="429"/>
      <c r="D14" s="429"/>
      <c r="E14" s="429"/>
      <c r="F14" s="442"/>
    </row>
    <row r="15" spans="1:6" ht="12.75">
      <c r="A15" s="36" t="s">
        <v>543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581</v>
      </c>
      <c r="B16" s="39" t="s">
        <v>832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833</v>
      </c>
      <c r="B17" s="40"/>
      <c r="C17" s="429"/>
      <c r="D17" s="429"/>
      <c r="E17" s="429"/>
      <c r="F17" s="442"/>
    </row>
    <row r="18" spans="1:6" ht="12.75">
      <c r="A18" s="36" t="s">
        <v>543</v>
      </c>
      <c r="B18" s="40"/>
      <c r="C18" s="441"/>
      <c r="D18" s="441"/>
      <c r="E18" s="441"/>
      <c r="F18" s="443">
        <f>C18-E18</f>
        <v>0</v>
      </c>
    </row>
    <row r="19" spans="1:16" ht="12" customHeight="1">
      <c r="A19" s="38" t="s">
        <v>600</v>
      </c>
      <c r="B19" s="39" t="s">
        <v>834</v>
      </c>
      <c r="C19" s="429">
        <f>SUM(C18:C18)</f>
        <v>0</v>
      </c>
      <c r="D19" s="429"/>
      <c r="E19" s="429">
        <f>SUM(E18:E18)</f>
        <v>0</v>
      </c>
      <c r="F19" s="442">
        <f>SUM(F18:F18)</f>
        <v>0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835</v>
      </c>
      <c r="B20" s="40"/>
      <c r="C20" s="429"/>
      <c r="D20" s="429"/>
      <c r="E20" s="429"/>
      <c r="F20" s="442"/>
    </row>
    <row r="21" spans="1:6" ht="12.75">
      <c r="A21" s="36" t="s">
        <v>543</v>
      </c>
      <c r="B21" s="40"/>
      <c r="C21" s="441"/>
      <c r="D21" s="441"/>
      <c r="E21" s="441"/>
      <c r="F21" s="443">
        <f>C21-E21</f>
        <v>0</v>
      </c>
    </row>
    <row r="22" spans="1:16" ht="14.25" customHeight="1">
      <c r="A22" s="38" t="s">
        <v>836</v>
      </c>
      <c r="B22" s="39" t="s">
        <v>837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4"/>
      <c r="H22" s="514"/>
      <c r="I22" s="514"/>
      <c r="J22" s="514"/>
      <c r="K22" s="514"/>
      <c r="L22" s="514"/>
      <c r="M22" s="514"/>
      <c r="N22" s="514"/>
      <c r="O22" s="514"/>
      <c r="P22" s="514"/>
    </row>
    <row r="23" spans="1:16" ht="20.25" customHeight="1">
      <c r="A23" s="41" t="s">
        <v>838</v>
      </c>
      <c r="B23" s="39" t="s">
        <v>839</v>
      </c>
      <c r="C23" s="429">
        <f>C22+C19+C16+C13</f>
        <v>0</v>
      </c>
      <c r="D23" s="429"/>
      <c r="E23" s="429">
        <f>E22+E19+E16+E13</f>
        <v>0</v>
      </c>
      <c r="F23" s="442">
        <f>F22+F19+F16+F13</f>
        <v>0</v>
      </c>
      <c r="G23" s="514"/>
      <c r="H23" s="514"/>
      <c r="I23" s="514"/>
      <c r="J23" s="514"/>
      <c r="K23" s="514"/>
      <c r="L23" s="514"/>
      <c r="M23" s="514"/>
      <c r="N23" s="514"/>
      <c r="O23" s="514"/>
      <c r="P23" s="514"/>
    </row>
    <row r="24" spans="1:6" ht="15" customHeight="1">
      <c r="A24" s="34" t="s">
        <v>840</v>
      </c>
      <c r="B24" s="39"/>
      <c r="C24" s="429"/>
      <c r="D24" s="429"/>
      <c r="E24" s="429"/>
      <c r="F24" s="442"/>
    </row>
    <row r="25" spans="1:6" ht="14.25" customHeight="1">
      <c r="A25" s="36" t="s">
        <v>828</v>
      </c>
      <c r="B25" s="40"/>
      <c r="C25" s="429"/>
      <c r="D25" s="429"/>
      <c r="E25" s="429"/>
      <c r="F25" s="442"/>
    </row>
    <row r="26" spans="1:6" ht="12.75">
      <c r="A26" s="36" t="s">
        <v>829</v>
      </c>
      <c r="B26" s="40"/>
      <c r="C26" s="441"/>
      <c r="D26" s="441"/>
      <c r="E26" s="441"/>
      <c r="F26" s="443">
        <f>C26-E26</f>
        <v>0</v>
      </c>
    </row>
    <row r="27" spans="1:16" ht="15" customHeight="1">
      <c r="A27" s="38" t="s">
        <v>564</v>
      </c>
      <c r="B27" s="39" t="s">
        <v>841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5.7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 ht="11.25" customHeight="1">
      <c r="A30" s="38" t="s">
        <v>581</v>
      </c>
      <c r="B30" s="39" t="s">
        <v>842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6" ht="15" customHeight="1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543</v>
      </c>
      <c r="B32" s="40"/>
      <c r="C32" s="441"/>
      <c r="D32" s="441"/>
      <c r="E32" s="441"/>
      <c r="F32" s="443">
        <f>C32-E32</f>
        <v>0</v>
      </c>
    </row>
    <row r="33" spans="1:16" ht="15.75" customHeight="1">
      <c r="A33" s="38" t="s">
        <v>600</v>
      </c>
      <c r="B33" s="39" t="s">
        <v>843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  <c r="G33" s="514"/>
      <c r="H33" s="514"/>
      <c r="I33" s="514"/>
      <c r="J33" s="514"/>
      <c r="K33" s="514"/>
      <c r="L33" s="514"/>
      <c r="M33" s="514"/>
      <c r="N33" s="514"/>
      <c r="O33" s="514"/>
      <c r="P33" s="514"/>
    </row>
    <row r="34" spans="1:6" ht="12.75" customHeight="1">
      <c r="A34" s="36" t="s">
        <v>835</v>
      </c>
      <c r="B34" s="40"/>
      <c r="C34" s="429"/>
      <c r="D34" s="429"/>
      <c r="E34" s="429"/>
      <c r="F34" s="442"/>
    </row>
    <row r="35" spans="1:6" ht="12.75">
      <c r="A35" s="36" t="s">
        <v>543</v>
      </c>
      <c r="B35" s="40"/>
      <c r="C35" s="441"/>
      <c r="D35" s="441"/>
      <c r="E35" s="441"/>
      <c r="F35" s="443">
        <f>C35-E35</f>
        <v>0</v>
      </c>
    </row>
    <row r="36" spans="1:16" ht="17.25" customHeight="1">
      <c r="A36" s="38" t="s">
        <v>836</v>
      </c>
      <c r="B36" s="39" t="s">
        <v>844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  <c r="G36" s="514"/>
      <c r="H36" s="514"/>
      <c r="I36" s="514"/>
      <c r="J36" s="514"/>
      <c r="K36" s="514"/>
      <c r="L36" s="514"/>
      <c r="M36" s="514"/>
      <c r="N36" s="514"/>
      <c r="O36" s="514"/>
      <c r="P36" s="514"/>
    </row>
    <row r="37" spans="1:16" ht="19.5" customHeight="1">
      <c r="A37" s="41" t="s">
        <v>845</v>
      </c>
      <c r="B37" s="39" t="s">
        <v>846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9.5" customHeight="1">
      <c r="A38" s="42"/>
      <c r="B38" s="43"/>
      <c r="C38" s="44"/>
      <c r="D38" s="44"/>
      <c r="E38" s="44"/>
      <c r="F38" s="44"/>
    </row>
    <row r="39" spans="1:6" ht="12.75">
      <c r="A39" s="435" t="s">
        <v>869</v>
      </c>
      <c r="B39" s="452"/>
      <c r="C39" s="629" t="s">
        <v>818</v>
      </c>
      <c r="D39" s="629"/>
      <c r="E39" s="629"/>
      <c r="F39" s="629"/>
    </row>
    <row r="40" spans="1:6" ht="14.25">
      <c r="A40" s="515"/>
      <c r="B40" s="516"/>
      <c r="C40" s="515"/>
      <c r="D40" s="45" t="s">
        <v>861</v>
      </c>
      <c r="E40" s="515"/>
      <c r="F40" s="515"/>
    </row>
    <row r="41" spans="1:6" ht="14.25">
      <c r="A41" s="515"/>
      <c r="B41" s="516"/>
      <c r="C41" s="515"/>
      <c r="D41" s="45"/>
      <c r="E41" s="515"/>
      <c r="F41" s="515"/>
    </row>
    <row r="42" spans="1:6" ht="12.75">
      <c r="A42" s="515"/>
      <c r="B42" s="516"/>
      <c r="C42" s="629" t="s">
        <v>780</v>
      </c>
      <c r="D42" s="629"/>
      <c r="E42" s="629"/>
      <c r="F42" s="629"/>
    </row>
    <row r="43" spans="3:5" ht="14.25">
      <c r="C43" s="515"/>
      <c r="D43" s="45" t="s">
        <v>860</v>
      </c>
      <c r="E43" s="515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 d</cp:lastModifiedBy>
  <cp:lastPrinted>2008-04-18T07:01:17Z</cp:lastPrinted>
  <dcterms:created xsi:type="dcterms:W3CDTF">2000-06-29T12:02:40Z</dcterms:created>
  <dcterms:modified xsi:type="dcterms:W3CDTF">2008-04-18T08:36:17Z</dcterms:modified>
  <cp:category/>
  <cp:version/>
  <cp:contentType/>
  <cp:contentStatus/>
</cp:coreProperties>
</file>