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00" windowWidth="25170" windowHeight="6360" tabRatio="70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<sst xmlns="http://schemas.openxmlformats.org/spreadsheetml/2006/main" count="4170" uniqueCount="973">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</sst>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43465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43579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Валентина Димитрова</v>
      </c>
    </row>
    <row r="4" spans="1:2" ht="15.75">
      <c r="A4" s="647" t="s">
        <v>961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43465</v>
      </c>
    </row>
    <row r="11" spans="1:2" ht="15.75">
      <c r="A11" s="7" t="s">
        <v>950</v>
      </c>
      <c r="B11" s="547">
        <v>43579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5" t="s">
        <v>968</v>
      </c>
    </row>
    <row r="24" spans="1:2" ht="15.75">
      <c r="A24" s="10" t="s">
        <v>892</v>
      </c>
      <c r="B24" s="656" t="s">
        <v>969</v>
      </c>
    </row>
    <row r="25" spans="1:2" ht="15.75">
      <c r="A25" s="7" t="s">
        <v>895</v>
      </c>
      <c r="B25" s="657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-0.26791408459178145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-0.13337127111537078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-0.17265712845566283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-0.07273410319651112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0.7482822970565781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1.9111774461028193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1.8504145936981757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0.9446102819237148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0.041592039800995025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0.5959697371723619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0.2714829394181925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0.24297115907854164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0.7724631604169162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0.4212632507391013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502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0.015035342039055948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0.07912486538570537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18.474928366762178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3238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1077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46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274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7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4736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5348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13663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22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4075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17760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4321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4321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247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32412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41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45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827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3929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68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255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132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8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8408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13655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13613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13613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76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551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627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871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28811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61223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8565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1516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326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34911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-1852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1167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-3019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-4453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-6305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33388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2044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8979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278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196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263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9716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1000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10716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447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376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12708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7136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483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2880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55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911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621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622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620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14151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771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153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15075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61223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1320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10651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894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8521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1410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161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22957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502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31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53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35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621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23578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23578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-6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14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23572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16264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357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16621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47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9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33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937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5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975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17643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5935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17643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5935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5929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1476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4453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23572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16720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-12214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-8901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-1837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-34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-7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-80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-6353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-774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-366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292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-229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2242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1785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2953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2841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-365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-321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-105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121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2171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43465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-1229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43465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1856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43465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627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43465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627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43465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43465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43465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43465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43465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43465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43465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43465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43465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43465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43465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43465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43465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43465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43465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43465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43465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43465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43465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43465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43465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43465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43465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43465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43465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43465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43465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43465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43465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43465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43465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43465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43465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43465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43465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43465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43465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43465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43465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43465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43465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43465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43465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43465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43465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43465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8651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43465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43465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43465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43465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8651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43465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43465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43465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43465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43465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43465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43465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43465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43465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43465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43465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43465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43465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-86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43465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8565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43465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43465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43465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8565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43465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215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43465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43465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43465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43465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215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43465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43465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111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43465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111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43465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43465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43465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43465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43465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43465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43465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43465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43465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43465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43465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326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43465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43465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43465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326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43465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43465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43465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43465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43465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43465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43465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43465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43465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43465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43465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43465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43465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43465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43465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43465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43465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43465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43465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43465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43465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43465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43465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1135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43465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43465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43465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43465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1135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43465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43465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43465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43465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43465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43465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43465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43465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43465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43465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43465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43465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43465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55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43465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43465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43465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43465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43465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1167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43465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43465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43465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43465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1167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43465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43465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43465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43465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43465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43465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43465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43465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43465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43465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43465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43465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43465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43465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1167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43465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43465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43465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1167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43465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-6946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43465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43465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43465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43465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-6946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43465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-4453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43465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-111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43465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-111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43465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43465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43465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43465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43465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43465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4585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43465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4585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43465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43465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43465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-547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43465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-7472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43465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43465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43465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-7472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43465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43465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43465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43465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43465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43465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43465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43465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43465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43465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43465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43465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43465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43465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43465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43465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43465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43465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43465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43465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43465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43465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43465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33834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43465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43465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43465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43465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33834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43465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-4453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43465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43465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43465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43465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43465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43465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43465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43465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4585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43465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4585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43465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43465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43465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-578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43465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33388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43465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43465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43465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33388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43465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454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43465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43465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43465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43465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454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43465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-1476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43465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43465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43465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43465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43465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43465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43465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43465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43465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43465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43465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43465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3066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43465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2044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43465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43465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43465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2044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43465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43465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43465</v>
      </c>
      <c r="D463" s="99" t="s">
        <v>529</v>
      </c>
      <c r="E463" s="482">
        <v>1</v>
      </c>
      <c r="F463" s="99" t="s">
        <v>528</v>
      </c>
      <c r="H463" s="99">
        <f>'Справка 6'!D13</f>
        <v>2564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43465</v>
      </c>
      <c r="D464" s="99" t="s">
        <v>532</v>
      </c>
      <c r="E464" s="482">
        <v>1</v>
      </c>
      <c r="F464" s="99" t="s">
        <v>531</v>
      </c>
      <c r="H464" s="99">
        <f>'Справка 6'!D14</f>
        <v>575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43465</v>
      </c>
      <c r="D465" s="99" t="s">
        <v>535</v>
      </c>
      <c r="E465" s="482">
        <v>1</v>
      </c>
      <c r="F465" s="99" t="s">
        <v>534</v>
      </c>
      <c r="H465" s="99">
        <f>'Справка 6'!D15</f>
        <v>156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43465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43465</v>
      </c>
      <c r="D467" s="99" t="s">
        <v>540</v>
      </c>
      <c r="E467" s="482">
        <v>1</v>
      </c>
      <c r="F467" s="99" t="s">
        <v>539</v>
      </c>
      <c r="H467" s="99">
        <f>'Справка 6'!D17</f>
        <v>13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43465</v>
      </c>
      <c r="D468" s="99" t="s">
        <v>543</v>
      </c>
      <c r="E468" s="482">
        <v>1</v>
      </c>
      <c r="F468" s="99" t="s">
        <v>542</v>
      </c>
      <c r="H468" s="99">
        <f>'Справка 6'!D18</f>
        <v>22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43465</v>
      </c>
      <c r="D469" s="99" t="s">
        <v>545</v>
      </c>
      <c r="E469" s="482">
        <v>1</v>
      </c>
      <c r="F469" s="99" t="s">
        <v>804</v>
      </c>
      <c r="H469" s="99">
        <f>'Справка 6'!D19</f>
        <v>6868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43465</v>
      </c>
      <c r="D470" s="99" t="s">
        <v>547</v>
      </c>
      <c r="E470" s="482">
        <v>1</v>
      </c>
      <c r="F470" s="99" t="s">
        <v>546</v>
      </c>
      <c r="H470" s="99">
        <f>'Справка 6'!D20</f>
        <v>108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43465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43465</v>
      </c>
      <c r="D472" s="99" t="s">
        <v>553</v>
      </c>
      <c r="E472" s="482">
        <v>1</v>
      </c>
      <c r="F472" s="99" t="s">
        <v>552</v>
      </c>
      <c r="H472" s="99">
        <f>'Справка 6'!D23</f>
        <v>12984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43465</v>
      </c>
      <c r="D473" s="99" t="s">
        <v>555</v>
      </c>
      <c r="E473" s="482">
        <v>1</v>
      </c>
      <c r="F473" s="99" t="s">
        <v>554</v>
      </c>
      <c r="H473" s="99">
        <f>'Справка 6'!D24</f>
        <v>922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43465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43465</v>
      </c>
      <c r="D475" s="99" t="s">
        <v>558</v>
      </c>
      <c r="E475" s="482">
        <v>1</v>
      </c>
      <c r="F475" s="99" t="s">
        <v>542</v>
      </c>
      <c r="H475" s="99">
        <f>'Справка 6'!D26</f>
        <v>4233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43465</v>
      </c>
      <c r="D476" s="99" t="s">
        <v>560</v>
      </c>
      <c r="E476" s="482">
        <v>1</v>
      </c>
      <c r="F476" s="99" t="s">
        <v>838</v>
      </c>
      <c r="H476" s="99">
        <f>'Справка 6'!D27</f>
        <v>18139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43465</v>
      </c>
      <c r="D477" s="99" t="s">
        <v>562</v>
      </c>
      <c r="E477" s="482">
        <v>1</v>
      </c>
      <c r="F477" s="99" t="s">
        <v>561</v>
      </c>
      <c r="H477" s="99">
        <f>'Справка 6'!D29</f>
        <v>4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43465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43465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43465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43465</v>
      </c>
      <c r="D481" s="99" t="s">
        <v>566</v>
      </c>
      <c r="E481" s="482">
        <v>1</v>
      </c>
      <c r="F481" s="99" t="s">
        <v>115</v>
      </c>
      <c r="H481" s="99">
        <f>'Справка 6'!D33</f>
        <v>4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43465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43465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43465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43465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43465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43465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43465</v>
      </c>
      <c r="D488" s="99" t="s">
        <v>578</v>
      </c>
      <c r="E488" s="482">
        <v>1</v>
      </c>
      <c r="F488" s="99" t="s">
        <v>803</v>
      </c>
      <c r="H488" s="99">
        <f>'Справка 6'!D40</f>
        <v>4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43465</v>
      </c>
      <c r="D489" s="99" t="s">
        <v>581</v>
      </c>
      <c r="E489" s="482">
        <v>1</v>
      </c>
      <c r="F489" s="99" t="s">
        <v>580</v>
      </c>
      <c r="H489" s="99">
        <f>'Справка 6'!D41</f>
        <v>942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43465</v>
      </c>
      <c r="D490" s="99" t="s">
        <v>583</v>
      </c>
      <c r="E490" s="482">
        <v>1</v>
      </c>
      <c r="F490" s="99" t="s">
        <v>582</v>
      </c>
      <c r="H490" s="99">
        <f>'Справка 6'!D42</f>
        <v>26061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43465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43465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43465</v>
      </c>
      <c r="D493" s="99" t="s">
        <v>529</v>
      </c>
      <c r="E493" s="482">
        <v>2</v>
      </c>
      <c r="F493" s="99" t="s">
        <v>528</v>
      </c>
      <c r="H493" s="99">
        <f>'Справка 6'!E13</f>
        <v>155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43465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43465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43465</v>
      </c>
      <c r="D496" s="99" t="s">
        <v>537</v>
      </c>
      <c r="E496" s="482">
        <v>2</v>
      </c>
      <c r="F496" s="99" t="s">
        <v>536</v>
      </c>
      <c r="H496" s="99">
        <f>'Справка 6'!E16</f>
        <v>437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43465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43465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43465</v>
      </c>
      <c r="D499" s="99" t="s">
        <v>545</v>
      </c>
      <c r="E499" s="482">
        <v>2</v>
      </c>
      <c r="F499" s="99" t="s">
        <v>804</v>
      </c>
      <c r="H499" s="99">
        <f>'Справка 6'!E19</f>
        <v>592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43465</v>
      </c>
      <c r="D500" s="99" t="s">
        <v>547</v>
      </c>
      <c r="E500" s="482">
        <v>2</v>
      </c>
      <c r="F500" s="99" t="s">
        <v>546</v>
      </c>
      <c r="H500" s="99">
        <f>'Справка 6'!E20</f>
        <v>5240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43465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43465</v>
      </c>
      <c r="D502" s="99" t="s">
        <v>553</v>
      </c>
      <c r="E502" s="482">
        <v>2</v>
      </c>
      <c r="F502" s="99" t="s">
        <v>552</v>
      </c>
      <c r="H502" s="99">
        <f>'Справка 6'!E23</f>
        <v>780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43465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43465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43465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43465</v>
      </c>
      <c r="D506" s="99" t="s">
        <v>560</v>
      </c>
      <c r="E506" s="482">
        <v>2</v>
      </c>
      <c r="F506" s="99" t="s">
        <v>838</v>
      </c>
      <c r="H506" s="99">
        <f>'Справка 6'!E27</f>
        <v>780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43465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43465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43465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43465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43465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43465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43465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43465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43465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43465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43465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43465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43465</v>
      </c>
      <c r="D519" s="99" t="s">
        <v>581</v>
      </c>
      <c r="E519" s="482">
        <v>2</v>
      </c>
      <c r="F519" s="99" t="s">
        <v>580</v>
      </c>
      <c r="H519" s="99">
        <f>'Справка 6'!E41</f>
        <v>3379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43465</v>
      </c>
      <c r="D520" s="99" t="s">
        <v>583</v>
      </c>
      <c r="E520" s="482">
        <v>2</v>
      </c>
      <c r="F520" s="99" t="s">
        <v>582</v>
      </c>
      <c r="H520" s="99">
        <f>'Справка 6'!E42</f>
        <v>9991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43465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43465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43465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43465</v>
      </c>
      <c r="D524" s="99" t="s">
        <v>532</v>
      </c>
      <c r="E524" s="482">
        <v>3</v>
      </c>
      <c r="F524" s="99" t="s">
        <v>531</v>
      </c>
      <c r="H524" s="99">
        <f>'Справка 6'!F14</f>
        <v>575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43465</v>
      </c>
      <c r="D525" s="99" t="s">
        <v>535</v>
      </c>
      <c r="E525" s="482">
        <v>3</v>
      </c>
      <c r="F525" s="99" t="s">
        <v>534</v>
      </c>
      <c r="H525" s="99">
        <f>'Справка 6'!F15</f>
        <v>50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43465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43465</v>
      </c>
      <c r="D527" s="99" t="s">
        <v>540</v>
      </c>
      <c r="E527" s="482">
        <v>3</v>
      </c>
      <c r="F527" s="99" t="s">
        <v>539</v>
      </c>
      <c r="H527" s="99">
        <f>'Справка 6'!F17</f>
        <v>13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43465</v>
      </c>
      <c r="D528" s="99" t="s">
        <v>543</v>
      </c>
      <c r="E528" s="482">
        <v>3</v>
      </c>
      <c r="F528" s="99" t="s">
        <v>542</v>
      </c>
      <c r="H528" s="99">
        <f>'Справка 6'!F18</f>
        <v>3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43465</v>
      </c>
      <c r="D529" s="99" t="s">
        <v>545</v>
      </c>
      <c r="E529" s="482">
        <v>3</v>
      </c>
      <c r="F529" s="99" t="s">
        <v>804</v>
      </c>
      <c r="H529" s="99">
        <f>'Справка 6'!F19</f>
        <v>641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43465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43465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43465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43465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43465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43465</v>
      </c>
      <c r="D535" s="99" t="s">
        <v>558</v>
      </c>
      <c r="E535" s="482">
        <v>3</v>
      </c>
      <c r="F535" s="99" t="s">
        <v>542</v>
      </c>
      <c r="H535" s="99">
        <f>'Справка 6'!F26</f>
        <v>50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43465</v>
      </c>
      <c r="D536" s="99" t="s">
        <v>560</v>
      </c>
      <c r="E536" s="482">
        <v>3</v>
      </c>
      <c r="F536" s="99" t="s">
        <v>838</v>
      </c>
      <c r="H536" s="99">
        <f>'Справка 6'!F27</f>
        <v>50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43465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43465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43465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43465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43465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43465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43465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43465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43465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43465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43465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43465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43465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43465</v>
      </c>
      <c r="D550" s="99" t="s">
        <v>583</v>
      </c>
      <c r="E550" s="482">
        <v>3</v>
      </c>
      <c r="F550" s="99" t="s">
        <v>582</v>
      </c>
      <c r="H550" s="99">
        <f>'Справка 6'!F42</f>
        <v>691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43465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43465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43465</v>
      </c>
      <c r="D553" s="99" t="s">
        <v>529</v>
      </c>
      <c r="E553" s="482">
        <v>4</v>
      </c>
      <c r="F553" s="99" t="s">
        <v>528</v>
      </c>
      <c r="H553" s="99">
        <f>'Справка 6'!G13</f>
        <v>2719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43465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43465</v>
      </c>
      <c r="D555" s="99" t="s">
        <v>535</v>
      </c>
      <c r="E555" s="482">
        <v>4</v>
      </c>
      <c r="F555" s="99" t="s">
        <v>534</v>
      </c>
      <c r="H555" s="99">
        <f>'Справка 6'!G15</f>
        <v>106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43465</v>
      </c>
      <c r="D556" s="99" t="s">
        <v>537</v>
      </c>
      <c r="E556" s="482">
        <v>4</v>
      </c>
      <c r="F556" s="99" t="s">
        <v>536</v>
      </c>
      <c r="H556" s="99">
        <f>'Справка 6'!G16</f>
        <v>437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43465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43465</v>
      </c>
      <c r="D558" s="99" t="s">
        <v>543</v>
      </c>
      <c r="E558" s="482">
        <v>4</v>
      </c>
      <c r="F558" s="99" t="s">
        <v>542</v>
      </c>
      <c r="H558" s="99">
        <f>'Справка 6'!G18</f>
        <v>19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43465</v>
      </c>
      <c r="D559" s="99" t="s">
        <v>545</v>
      </c>
      <c r="E559" s="482">
        <v>4</v>
      </c>
      <c r="F559" s="99" t="s">
        <v>804</v>
      </c>
      <c r="H559" s="99">
        <f>'Справка 6'!G19</f>
        <v>6819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43465</v>
      </c>
      <c r="D560" s="99" t="s">
        <v>547</v>
      </c>
      <c r="E560" s="482">
        <v>4</v>
      </c>
      <c r="F560" s="99" t="s">
        <v>546</v>
      </c>
      <c r="H560" s="99">
        <f>'Справка 6'!G20</f>
        <v>5348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43465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43465</v>
      </c>
      <c r="D562" s="99" t="s">
        <v>553</v>
      </c>
      <c r="E562" s="482">
        <v>4</v>
      </c>
      <c r="F562" s="99" t="s">
        <v>552</v>
      </c>
      <c r="H562" s="99">
        <f>'Справка 6'!G23</f>
        <v>13764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43465</v>
      </c>
      <c r="D563" s="99" t="s">
        <v>555</v>
      </c>
      <c r="E563" s="482">
        <v>4</v>
      </c>
      <c r="F563" s="99" t="s">
        <v>554</v>
      </c>
      <c r="H563" s="99">
        <f>'Справка 6'!G24</f>
        <v>922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43465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43465</v>
      </c>
      <c r="D565" s="99" t="s">
        <v>558</v>
      </c>
      <c r="E565" s="482">
        <v>4</v>
      </c>
      <c r="F565" s="99" t="s">
        <v>542</v>
      </c>
      <c r="H565" s="99">
        <f>'Справка 6'!G26</f>
        <v>4183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43465</v>
      </c>
      <c r="D566" s="99" t="s">
        <v>560</v>
      </c>
      <c r="E566" s="482">
        <v>4</v>
      </c>
      <c r="F566" s="99" t="s">
        <v>838</v>
      </c>
      <c r="H566" s="99">
        <f>'Справка 6'!G27</f>
        <v>18869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43465</v>
      </c>
      <c r="D567" s="99" t="s">
        <v>562</v>
      </c>
      <c r="E567" s="482">
        <v>4</v>
      </c>
      <c r="F567" s="99" t="s">
        <v>561</v>
      </c>
      <c r="H567" s="99">
        <f>'Справка 6'!G29</f>
        <v>4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43465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43465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43465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43465</v>
      </c>
      <c r="D571" s="99" t="s">
        <v>566</v>
      </c>
      <c r="E571" s="482">
        <v>4</v>
      </c>
      <c r="F571" s="99" t="s">
        <v>115</v>
      </c>
      <c r="H571" s="99">
        <f>'Справка 6'!G33</f>
        <v>4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43465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43465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43465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43465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43465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43465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43465</v>
      </c>
      <c r="D578" s="99" t="s">
        <v>578</v>
      </c>
      <c r="E578" s="482">
        <v>4</v>
      </c>
      <c r="F578" s="99" t="s">
        <v>803</v>
      </c>
      <c r="H578" s="99">
        <f>'Справка 6'!G40</f>
        <v>4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43465</v>
      </c>
      <c r="D579" s="99" t="s">
        <v>581</v>
      </c>
      <c r="E579" s="482">
        <v>4</v>
      </c>
      <c r="F579" s="99" t="s">
        <v>580</v>
      </c>
      <c r="H579" s="99">
        <f>'Справка 6'!G41</f>
        <v>4321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43465</v>
      </c>
      <c r="D580" s="99" t="s">
        <v>583</v>
      </c>
      <c r="E580" s="482">
        <v>4</v>
      </c>
      <c r="F580" s="99" t="s">
        <v>582</v>
      </c>
      <c r="H580" s="99">
        <f>'Справка 6'!G42</f>
        <v>35361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43465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43465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43465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43465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43465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43465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43465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43465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43465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43465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43465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43465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43465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43465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43465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43465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43465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43465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43465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43465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43465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43465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43465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43465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43465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43465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43465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43465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43465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43465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43465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43465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43465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43465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43465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43465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43465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43465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43465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43465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43465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43465</v>
      </c>
      <c r="D622" s="99" t="s">
        <v>553</v>
      </c>
      <c r="E622" s="482">
        <v>6</v>
      </c>
      <c r="F622" s="99" t="s">
        <v>552</v>
      </c>
      <c r="H622" s="99">
        <f>'Справка 6'!I23</f>
        <v>69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43465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43465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43465</v>
      </c>
      <c r="D625" s="99" t="s">
        <v>558</v>
      </c>
      <c r="E625" s="482">
        <v>6</v>
      </c>
      <c r="F625" s="99" t="s">
        <v>542</v>
      </c>
      <c r="H625" s="99">
        <f>'Справка 6'!I26</f>
        <v>17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43465</v>
      </c>
      <c r="D626" s="99" t="s">
        <v>560</v>
      </c>
      <c r="E626" s="482">
        <v>6</v>
      </c>
      <c r="F626" s="99" t="s">
        <v>838</v>
      </c>
      <c r="H626" s="99">
        <f>'Справка 6'!I27</f>
        <v>86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43465</v>
      </c>
      <c r="D627" s="99" t="s">
        <v>562</v>
      </c>
      <c r="E627" s="482">
        <v>6</v>
      </c>
      <c r="F627" s="99" t="s">
        <v>561</v>
      </c>
      <c r="H627" s="99">
        <f>'Справка 6'!I29</f>
        <v>4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43465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43465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43465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43465</v>
      </c>
      <c r="D631" s="99" t="s">
        <v>566</v>
      </c>
      <c r="E631" s="482">
        <v>6</v>
      </c>
      <c r="F631" s="99" t="s">
        <v>115</v>
      </c>
      <c r="H631" s="99">
        <f>'Справка 6'!I33</f>
        <v>4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43465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43465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43465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43465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43465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43465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43465</v>
      </c>
      <c r="D638" s="99" t="s">
        <v>578</v>
      </c>
      <c r="E638" s="482">
        <v>6</v>
      </c>
      <c r="F638" s="99" t="s">
        <v>803</v>
      </c>
      <c r="H638" s="99">
        <f>'Справка 6'!I40</f>
        <v>4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43465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43465</v>
      </c>
      <c r="D640" s="99" t="s">
        <v>583</v>
      </c>
      <c r="E640" s="482">
        <v>6</v>
      </c>
      <c r="F640" s="99" t="s">
        <v>582</v>
      </c>
      <c r="H640" s="99">
        <f>'Справка 6'!I42</f>
        <v>90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43465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43465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43465</v>
      </c>
      <c r="D643" s="99" t="s">
        <v>529</v>
      </c>
      <c r="E643" s="482">
        <v>7</v>
      </c>
      <c r="F643" s="99" t="s">
        <v>528</v>
      </c>
      <c r="H643" s="99">
        <f>'Справка 6'!J13</f>
        <v>2719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43465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43465</v>
      </c>
      <c r="D645" s="99" t="s">
        <v>535</v>
      </c>
      <c r="E645" s="482">
        <v>7</v>
      </c>
      <c r="F645" s="99" t="s">
        <v>534</v>
      </c>
      <c r="H645" s="99">
        <f>'Справка 6'!J15</f>
        <v>106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43465</v>
      </c>
      <c r="D646" s="99" t="s">
        <v>537</v>
      </c>
      <c r="E646" s="482">
        <v>7</v>
      </c>
      <c r="F646" s="99" t="s">
        <v>536</v>
      </c>
      <c r="H646" s="99">
        <f>'Справка 6'!J16</f>
        <v>437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43465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43465</v>
      </c>
      <c r="D648" s="99" t="s">
        <v>543</v>
      </c>
      <c r="E648" s="482">
        <v>7</v>
      </c>
      <c r="F648" s="99" t="s">
        <v>542</v>
      </c>
      <c r="H648" s="99">
        <f>'Справка 6'!J18</f>
        <v>19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43465</v>
      </c>
      <c r="D649" s="99" t="s">
        <v>545</v>
      </c>
      <c r="E649" s="482">
        <v>7</v>
      </c>
      <c r="F649" s="99" t="s">
        <v>804</v>
      </c>
      <c r="H649" s="99">
        <f>'Справка 6'!J19</f>
        <v>6819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43465</v>
      </c>
      <c r="D650" s="99" t="s">
        <v>547</v>
      </c>
      <c r="E650" s="482">
        <v>7</v>
      </c>
      <c r="F650" s="99" t="s">
        <v>546</v>
      </c>
      <c r="H650" s="99">
        <f>'Справка 6'!J20</f>
        <v>5348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43465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43465</v>
      </c>
      <c r="D652" s="99" t="s">
        <v>553</v>
      </c>
      <c r="E652" s="482">
        <v>7</v>
      </c>
      <c r="F652" s="99" t="s">
        <v>552</v>
      </c>
      <c r="H652" s="99">
        <f>'Справка 6'!J23</f>
        <v>13695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43465</v>
      </c>
      <c r="D653" s="99" t="s">
        <v>555</v>
      </c>
      <c r="E653" s="482">
        <v>7</v>
      </c>
      <c r="F653" s="99" t="s">
        <v>554</v>
      </c>
      <c r="H653" s="99">
        <f>'Справка 6'!J24</f>
        <v>922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43465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43465</v>
      </c>
      <c r="D655" s="99" t="s">
        <v>558</v>
      </c>
      <c r="E655" s="482">
        <v>7</v>
      </c>
      <c r="F655" s="99" t="s">
        <v>542</v>
      </c>
      <c r="H655" s="99">
        <f>'Справка 6'!J26</f>
        <v>4166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43465</v>
      </c>
      <c r="D656" s="99" t="s">
        <v>560</v>
      </c>
      <c r="E656" s="482">
        <v>7</v>
      </c>
      <c r="F656" s="99" t="s">
        <v>838</v>
      </c>
      <c r="H656" s="99">
        <f>'Справка 6'!J27</f>
        <v>18783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43465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43465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43465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43465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43465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43465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43465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43465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43465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43465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43465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43465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43465</v>
      </c>
      <c r="D669" s="99" t="s">
        <v>581</v>
      </c>
      <c r="E669" s="482">
        <v>7</v>
      </c>
      <c r="F669" s="99" t="s">
        <v>580</v>
      </c>
      <c r="H669" s="99">
        <f>'Справка 6'!J41</f>
        <v>4321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43465</v>
      </c>
      <c r="D670" s="99" t="s">
        <v>583</v>
      </c>
      <c r="E670" s="482">
        <v>7</v>
      </c>
      <c r="F670" s="99" t="s">
        <v>582</v>
      </c>
      <c r="H670" s="99">
        <f>'Справка 6'!J42</f>
        <v>35271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43465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43465</v>
      </c>
      <c r="D672" s="99" t="s">
        <v>526</v>
      </c>
      <c r="E672" s="482">
        <v>8</v>
      </c>
      <c r="F672" s="99" t="s">
        <v>525</v>
      </c>
      <c r="H672" s="99">
        <f>'Справка 6'!K12</f>
        <v>42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43465</v>
      </c>
      <c r="D673" s="99" t="s">
        <v>529</v>
      </c>
      <c r="E673" s="482">
        <v>8</v>
      </c>
      <c r="F673" s="99" t="s">
        <v>528</v>
      </c>
      <c r="H673" s="99">
        <f>'Справка 6'!K13</f>
        <v>1175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43465</v>
      </c>
      <c r="D674" s="99" t="s">
        <v>532</v>
      </c>
      <c r="E674" s="482">
        <v>8</v>
      </c>
      <c r="F674" s="99" t="s">
        <v>531</v>
      </c>
      <c r="H674" s="99">
        <f>'Справка 6'!K14</f>
        <v>210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43465</v>
      </c>
      <c r="D675" s="99" t="s">
        <v>535</v>
      </c>
      <c r="E675" s="482">
        <v>8</v>
      </c>
      <c r="F675" s="99" t="s">
        <v>534</v>
      </c>
      <c r="H675" s="99">
        <f>'Справка 6'!K15</f>
        <v>60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43465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43465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43465</v>
      </c>
      <c r="D678" s="99" t="s">
        <v>543</v>
      </c>
      <c r="E678" s="482">
        <v>8</v>
      </c>
      <c r="F678" s="99" t="s">
        <v>542</v>
      </c>
      <c r="H678" s="99">
        <f>'Справка 6'!K18</f>
        <v>8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43465</v>
      </c>
      <c r="D679" s="99" t="s">
        <v>545</v>
      </c>
      <c r="E679" s="482">
        <v>8</v>
      </c>
      <c r="F679" s="99" t="s">
        <v>804</v>
      </c>
      <c r="H679" s="99">
        <f>'Справка 6'!K19</f>
        <v>1495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43465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43465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43465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43465</v>
      </c>
      <c r="D683" s="99" t="s">
        <v>555</v>
      </c>
      <c r="E683" s="482">
        <v>8</v>
      </c>
      <c r="F683" s="99" t="s">
        <v>554</v>
      </c>
      <c r="H683" s="99">
        <f>'Справка 6'!K24</f>
        <v>855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43465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43465</v>
      </c>
      <c r="D685" s="99" t="s">
        <v>558</v>
      </c>
      <c r="E685" s="482">
        <v>8</v>
      </c>
      <c r="F685" s="99" t="s">
        <v>542</v>
      </c>
      <c r="H685" s="99">
        <f>'Справка 6'!K26</f>
        <v>90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43465</v>
      </c>
      <c r="D686" s="99" t="s">
        <v>560</v>
      </c>
      <c r="E686" s="482">
        <v>8</v>
      </c>
      <c r="F686" s="99" t="s">
        <v>838</v>
      </c>
      <c r="H686" s="99">
        <f>'Справка 6'!K27</f>
        <v>977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43465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43465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43465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43465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43465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43465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43465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43465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43465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43465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43465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43465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43465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43465</v>
      </c>
      <c r="D700" s="99" t="s">
        <v>583</v>
      </c>
      <c r="E700" s="482">
        <v>8</v>
      </c>
      <c r="F700" s="99" t="s">
        <v>582</v>
      </c>
      <c r="H700" s="99">
        <f>'Справка 6'!K42</f>
        <v>2472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43465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43465</v>
      </c>
      <c r="D702" s="99" t="s">
        <v>526</v>
      </c>
      <c r="E702" s="482">
        <v>9</v>
      </c>
      <c r="F702" s="99" t="s">
        <v>525</v>
      </c>
      <c r="H702" s="99">
        <f>'Справка 6'!L12</f>
        <v>164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43465</v>
      </c>
      <c r="D703" s="99" t="s">
        <v>529</v>
      </c>
      <c r="E703" s="482">
        <v>9</v>
      </c>
      <c r="F703" s="99" t="s">
        <v>528</v>
      </c>
      <c r="H703" s="99">
        <f>'Справка 6'!L13</f>
        <v>467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43465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43465</v>
      </c>
      <c r="D705" s="99" t="s">
        <v>535</v>
      </c>
      <c r="E705" s="482">
        <v>9</v>
      </c>
      <c r="F705" s="99" t="s">
        <v>534</v>
      </c>
      <c r="H705" s="99">
        <f>'Справка 6'!L15</f>
        <v>50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43465</v>
      </c>
      <c r="D706" s="99" t="s">
        <v>537</v>
      </c>
      <c r="E706" s="482">
        <v>9</v>
      </c>
      <c r="F706" s="99" t="s">
        <v>536</v>
      </c>
      <c r="H706" s="99">
        <f>'Справка 6'!L16</f>
        <v>163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43465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43465</v>
      </c>
      <c r="D708" s="99" t="s">
        <v>543</v>
      </c>
      <c r="E708" s="482">
        <v>9</v>
      </c>
      <c r="F708" s="99" t="s">
        <v>542</v>
      </c>
      <c r="H708" s="99">
        <f>'Справка 6'!L18</f>
        <v>4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43465</v>
      </c>
      <c r="D709" s="99" t="s">
        <v>545</v>
      </c>
      <c r="E709" s="482">
        <v>9</v>
      </c>
      <c r="F709" s="99" t="s">
        <v>804</v>
      </c>
      <c r="H709" s="99">
        <f>'Справка 6'!L19</f>
        <v>848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43465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43465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43465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43465</v>
      </c>
      <c r="D713" s="99" t="s">
        <v>555</v>
      </c>
      <c r="E713" s="482">
        <v>9</v>
      </c>
      <c r="F713" s="99" t="s">
        <v>554</v>
      </c>
      <c r="H713" s="99">
        <f>'Справка 6'!L24</f>
        <v>45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43465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43465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43465</v>
      </c>
      <c r="D716" s="99" t="s">
        <v>560</v>
      </c>
      <c r="E716" s="482">
        <v>9</v>
      </c>
      <c r="F716" s="99" t="s">
        <v>838</v>
      </c>
      <c r="H716" s="99">
        <f>'Справка 6'!L27</f>
        <v>46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43465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43465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43465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43465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43465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43465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43465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43465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43465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43465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43465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43465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43465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43465</v>
      </c>
      <c r="D730" s="99" t="s">
        <v>583</v>
      </c>
      <c r="E730" s="482">
        <v>9</v>
      </c>
      <c r="F730" s="99" t="s">
        <v>582</v>
      </c>
      <c r="H730" s="99">
        <f>'Справка 6'!L42</f>
        <v>894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43465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43465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43465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43465</v>
      </c>
      <c r="D734" s="99" t="s">
        <v>532</v>
      </c>
      <c r="E734" s="482">
        <v>10</v>
      </c>
      <c r="F734" s="99" t="s">
        <v>531</v>
      </c>
      <c r="H734" s="99">
        <f>'Справка 6'!M14</f>
        <v>210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43465</v>
      </c>
      <c r="D735" s="99" t="s">
        <v>535</v>
      </c>
      <c r="E735" s="482">
        <v>10</v>
      </c>
      <c r="F735" s="99" t="s">
        <v>534</v>
      </c>
      <c r="H735" s="99">
        <f>'Справка 6'!M15</f>
        <v>50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43465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43465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43465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43465</v>
      </c>
      <c r="D739" s="99" t="s">
        <v>545</v>
      </c>
      <c r="E739" s="482">
        <v>10</v>
      </c>
      <c r="F739" s="99" t="s">
        <v>804</v>
      </c>
      <c r="H739" s="99">
        <f>'Справка 6'!M19</f>
        <v>260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43465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43465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43465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43465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43465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43465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43465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43465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43465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43465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43465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43465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43465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43465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43465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43465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43465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43465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43465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43465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43465</v>
      </c>
      <c r="D760" s="99" t="s">
        <v>583</v>
      </c>
      <c r="E760" s="482">
        <v>10</v>
      </c>
      <c r="F760" s="99" t="s">
        <v>582</v>
      </c>
      <c r="H760" s="99">
        <f>'Справка 6'!M42</f>
        <v>260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43465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43465</v>
      </c>
      <c r="D762" s="99" t="s">
        <v>526</v>
      </c>
      <c r="E762" s="482">
        <v>11</v>
      </c>
      <c r="F762" s="99" t="s">
        <v>525</v>
      </c>
      <c r="H762" s="99">
        <f>'Справка 6'!N12</f>
        <v>206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43465</v>
      </c>
      <c r="D763" s="99" t="s">
        <v>529</v>
      </c>
      <c r="E763" s="482">
        <v>11</v>
      </c>
      <c r="F763" s="99" t="s">
        <v>528</v>
      </c>
      <c r="H763" s="99">
        <f>'Справка 6'!N13</f>
        <v>1642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43465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43465</v>
      </c>
      <c r="D765" s="99" t="s">
        <v>535</v>
      </c>
      <c r="E765" s="482">
        <v>11</v>
      </c>
      <c r="F765" s="99" t="s">
        <v>534</v>
      </c>
      <c r="H765" s="99">
        <f>'Справка 6'!N15</f>
        <v>60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43465</v>
      </c>
      <c r="D766" s="99" t="s">
        <v>537</v>
      </c>
      <c r="E766" s="482">
        <v>11</v>
      </c>
      <c r="F766" s="99" t="s">
        <v>536</v>
      </c>
      <c r="H766" s="99">
        <f>'Справка 6'!N16</f>
        <v>163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43465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43465</v>
      </c>
      <c r="D768" s="99" t="s">
        <v>543</v>
      </c>
      <c r="E768" s="482">
        <v>11</v>
      </c>
      <c r="F768" s="99" t="s">
        <v>542</v>
      </c>
      <c r="H768" s="99">
        <f>'Справка 6'!N18</f>
        <v>12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43465</v>
      </c>
      <c r="D769" s="99" t="s">
        <v>545</v>
      </c>
      <c r="E769" s="482">
        <v>11</v>
      </c>
      <c r="F769" s="99" t="s">
        <v>804</v>
      </c>
      <c r="H769" s="99">
        <f>'Справка 6'!N19</f>
        <v>2083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43465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43465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43465</v>
      </c>
      <c r="D772" s="99" t="s">
        <v>553</v>
      </c>
      <c r="E772" s="482">
        <v>11</v>
      </c>
      <c r="F772" s="99" t="s">
        <v>552</v>
      </c>
      <c r="H772" s="99">
        <f>'Справка 6'!N23</f>
        <v>32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43465</v>
      </c>
      <c r="D773" s="99" t="s">
        <v>555</v>
      </c>
      <c r="E773" s="482">
        <v>11</v>
      </c>
      <c r="F773" s="99" t="s">
        <v>554</v>
      </c>
      <c r="H773" s="99">
        <f>'Справка 6'!N24</f>
        <v>900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43465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43465</v>
      </c>
      <c r="D775" s="99" t="s">
        <v>558</v>
      </c>
      <c r="E775" s="482">
        <v>11</v>
      </c>
      <c r="F775" s="99" t="s">
        <v>542</v>
      </c>
      <c r="H775" s="99">
        <f>'Справка 6'!N26</f>
        <v>91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43465</v>
      </c>
      <c r="D776" s="99" t="s">
        <v>560</v>
      </c>
      <c r="E776" s="482">
        <v>11</v>
      </c>
      <c r="F776" s="99" t="s">
        <v>838</v>
      </c>
      <c r="H776" s="99">
        <f>'Справка 6'!N27</f>
        <v>1023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43465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43465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43465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43465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43465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43465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43465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43465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43465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43465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43465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43465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43465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43465</v>
      </c>
      <c r="D790" s="99" t="s">
        <v>583</v>
      </c>
      <c r="E790" s="482">
        <v>11</v>
      </c>
      <c r="F790" s="99" t="s">
        <v>582</v>
      </c>
      <c r="H790" s="99">
        <f>'Справка 6'!N42</f>
        <v>3106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43465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43465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43465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43465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43465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43465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43465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43465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43465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43465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43465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43465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43465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43465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43465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43465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43465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43465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43465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43465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43465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43465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43465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43465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43465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43465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43465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43465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43465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43465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43465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43465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43465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43465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43465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43465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43465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43465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43465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43465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43465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43465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43465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43465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43465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43465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43465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43465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43465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43465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43465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43465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43465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43465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43465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43465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43465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43465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43465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43465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43465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43465</v>
      </c>
      <c r="D852" s="99" t="s">
        <v>526</v>
      </c>
      <c r="E852" s="482">
        <v>14</v>
      </c>
      <c r="F852" s="99" t="s">
        <v>525</v>
      </c>
      <c r="H852" s="99">
        <f>'Справка 6'!Q12</f>
        <v>206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43465</v>
      </c>
      <c r="D853" s="99" t="s">
        <v>529</v>
      </c>
      <c r="E853" s="482">
        <v>14</v>
      </c>
      <c r="F853" s="99" t="s">
        <v>528</v>
      </c>
      <c r="H853" s="99">
        <f>'Справка 6'!Q13</f>
        <v>1642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43465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43465</v>
      </c>
      <c r="D855" s="99" t="s">
        <v>535</v>
      </c>
      <c r="E855" s="482">
        <v>14</v>
      </c>
      <c r="F855" s="99" t="s">
        <v>534</v>
      </c>
      <c r="H855" s="99">
        <f>'Справка 6'!Q15</f>
        <v>60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43465</v>
      </c>
      <c r="D856" s="99" t="s">
        <v>537</v>
      </c>
      <c r="E856" s="482">
        <v>14</v>
      </c>
      <c r="F856" s="99" t="s">
        <v>536</v>
      </c>
      <c r="H856" s="99">
        <f>'Справка 6'!Q16</f>
        <v>163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43465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43465</v>
      </c>
      <c r="D858" s="99" t="s">
        <v>543</v>
      </c>
      <c r="E858" s="482">
        <v>14</v>
      </c>
      <c r="F858" s="99" t="s">
        <v>542</v>
      </c>
      <c r="H858" s="99">
        <f>'Справка 6'!Q18</f>
        <v>12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43465</v>
      </c>
      <c r="D859" s="99" t="s">
        <v>545</v>
      </c>
      <c r="E859" s="482">
        <v>14</v>
      </c>
      <c r="F859" s="99" t="s">
        <v>804</v>
      </c>
      <c r="H859" s="99">
        <f>'Справка 6'!Q19</f>
        <v>2083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43465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43465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43465</v>
      </c>
      <c r="D862" s="99" t="s">
        <v>553</v>
      </c>
      <c r="E862" s="482">
        <v>14</v>
      </c>
      <c r="F862" s="99" t="s">
        <v>552</v>
      </c>
      <c r="H862" s="99">
        <f>'Справка 6'!Q23</f>
        <v>32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43465</v>
      </c>
      <c r="D863" s="99" t="s">
        <v>555</v>
      </c>
      <c r="E863" s="482">
        <v>14</v>
      </c>
      <c r="F863" s="99" t="s">
        <v>554</v>
      </c>
      <c r="H863" s="99">
        <f>'Справка 6'!Q24</f>
        <v>900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43465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43465</v>
      </c>
      <c r="D865" s="99" t="s">
        <v>558</v>
      </c>
      <c r="E865" s="482">
        <v>14</v>
      </c>
      <c r="F865" s="99" t="s">
        <v>542</v>
      </c>
      <c r="H865" s="99">
        <f>'Справка 6'!Q26</f>
        <v>91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43465</v>
      </c>
      <c r="D866" s="99" t="s">
        <v>560</v>
      </c>
      <c r="E866" s="482">
        <v>14</v>
      </c>
      <c r="F866" s="99" t="s">
        <v>838</v>
      </c>
      <c r="H866" s="99">
        <f>'Справка 6'!Q27</f>
        <v>1023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43465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43465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43465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43465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43465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43465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43465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43465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43465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43465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43465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43465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43465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43465</v>
      </c>
      <c r="D880" s="99" t="s">
        <v>583</v>
      </c>
      <c r="E880" s="482">
        <v>14</v>
      </c>
      <c r="F880" s="99" t="s">
        <v>582</v>
      </c>
      <c r="H880" s="99">
        <f>'Справка 6'!Q42</f>
        <v>3106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43465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43465</v>
      </c>
      <c r="D882" s="99" t="s">
        <v>526</v>
      </c>
      <c r="E882" s="482">
        <v>15</v>
      </c>
      <c r="F882" s="99" t="s">
        <v>525</v>
      </c>
      <c r="H882" s="99">
        <f>'Справка 6'!R12</f>
        <v>3238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43465</v>
      </c>
      <c r="D883" s="99" t="s">
        <v>529</v>
      </c>
      <c r="E883" s="482">
        <v>15</v>
      </c>
      <c r="F883" s="99" t="s">
        <v>528</v>
      </c>
      <c r="H883" s="99">
        <f>'Справка 6'!R13</f>
        <v>1077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43465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43465</v>
      </c>
      <c r="D885" s="99" t="s">
        <v>535</v>
      </c>
      <c r="E885" s="482">
        <v>15</v>
      </c>
      <c r="F885" s="99" t="s">
        <v>534</v>
      </c>
      <c r="H885" s="99">
        <f>'Справка 6'!R15</f>
        <v>46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43465</v>
      </c>
      <c r="D886" s="99" t="s">
        <v>537</v>
      </c>
      <c r="E886" s="482">
        <v>15</v>
      </c>
      <c r="F886" s="99" t="s">
        <v>536</v>
      </c>
      <c r="H886" s="99">
        <f>'Справка 6'!R16</f>
        <v>274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43465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43465</v>
      </c>
      <c r="D888" s="99" t="s">
        <v>543</v>
      </c>
      <c r="E888" s="482">
        <v>15</v>
      </c>
      <c r="F888" s="99" t="s">
        <v>542</v>
      </c>
      <c r="H888" s="99">
        <f>'Справка 6'!R18</f>
        <v>7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43465</v>
      </c>
      <c r="D889" s="99" t="s">
        <v>545</v>
      </c>
      <c r="E889" s="482">
        <v>15</v>
      </c>
      <c r="F889" s="99" t="s">
        <v>804</v>
      </c>
      <c r="H889" s="99">
        <f>'Справка 6'!R19</f>
        <v>4736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43465</v>
      </c>
      <c r="D890" s="99" t="s">
        <v>547</v>
      </c>
      <c r="E890" s="482">
        <v>15</v>
      </c>
      <c r="F890" s="99" t="s">
        <v>546</v>
      </c>
      <c r="H890" s="99">
        <f>'Справка 6'!R20</f>
        <v>5348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43465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43465</v>
      </c>
      <c r="D892" s="99" t="s">
        <v>553</v>
      </c>
      <c r="E892" s="482">
        <v>15</v>
      </c>
      <c r="F892" s="99" t="s">
        <v>552</v>
      </c>
      <c r="H892" s="99">
        <f>'Справка 6'!R23</f>
        <v>13663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43465</v>
      </c>
      <c r="D893" s="99" t="s">
        <v>555</v>
      </c>
      <c r="E893" s="482">
        <v>15</v>
      </c>
      <c r="F893" s="99" t="s">
        <v>554</v>
      </c>
      <c r="H893" s="99">
        <f>'Справка 6'!R24</f>
        <v>22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43465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43465</v>
      </c>
      <c r="D895" s="99" t="s">
        <v>558</v>
      </c>
      <c r="E895" s="482">
        <v>15</v>
      </c>
      <c r="F895" s="99" t="s">
        <v>542</v>
      </c>
      <c r="H895" s="99">
        <f>'Справка 6'!R26</f>
        <v>4075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43465</v>
      </c>
      <c r="D896" s="99" t="s">
        <v>560</v>
      </c>
      <c r="E896" s="482">
        <v>15</v>
      </c>
      <c r="F896" s="99" t="s">
        <v>838</v>
      </c>
      <c r="H896" s="99">
        <f>'Справка 6'!R27</f>
        <v>17760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43465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43465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43465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43465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43465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43465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43465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43465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43465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43465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43465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43465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43465</v>
      </c>
      <c r="D909" s="99" t="s">
        <v>581</v>
      </c>
      <c r="E909" s="482">
        <v>15</v>
      </c>
      <c r="F909" s="99" t="s">
        <v>580</v>
      </c>
      <c r="H909" s="99">
        <f>'Справка 6'!R41</f>
        <v>4321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43465</v>
      </c>
      <c r="D910" s="99" t="s">
        <v>583</v>
      </c>
      <c r="E910" s="482">
        <v>15</v>
      </c>
      <c r="F910" s="99" t="s">
        <v>582</v>
      </c>
      <c r="H910" s="99">
        <f>'Справка 6'!R42</f>
        <v>32165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43465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43465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43465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43465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43465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43465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43465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43465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43465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43465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43465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247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43465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827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43465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476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43465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351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43465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43465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3929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43465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68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43465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255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43465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43465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43465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132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43465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5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43465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127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43465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43465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43465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8416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43465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43465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43465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43465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8416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43465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13655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43465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13902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43465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43465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43465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43465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43465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43465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43465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43465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43465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43465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43465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43465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827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43465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476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43465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351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43465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43465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3929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43465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68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43465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255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43465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43465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43465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132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43465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5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43465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127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43465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43465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43465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8416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43465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43465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43465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43465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8416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43465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13655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43465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13655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43465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43465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43465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43465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43465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43465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43465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43465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43465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43465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43465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247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43465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43465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43465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43465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43465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43465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43465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43465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43465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43465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43465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43465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43465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43465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43465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43465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43465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43465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43465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43465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43465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247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43465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8979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43465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8979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43465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43465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43465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725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43465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725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43465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43465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43465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43465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43465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679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43465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43465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639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43465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639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43465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11022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43465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1000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43465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7136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43465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7136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43465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43465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43465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43465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43465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43465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43465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43465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43465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43465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43465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43465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43465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5089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43465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43465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2880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43465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55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43465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911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43465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622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43465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43465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612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43465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43465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621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43465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620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43465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12845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43465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24867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43465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43465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43465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43465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43465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447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43465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447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43465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43465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43465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43465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43465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483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43465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43465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376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43465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376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43465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1306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43465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43465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7136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43465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7136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43465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43465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43465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43465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43465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43465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43465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43465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43465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43465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43465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43465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43465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5089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43465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43465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2880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43465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55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43465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911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43465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622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43465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43465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612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43465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43465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621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43465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620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43465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12845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43465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14151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43465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8979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43465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8979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43465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43465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43465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278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43465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278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43465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43465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43465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43465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43465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196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43465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43465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263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43465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263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43465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9716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43465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1000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43465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43465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43465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43465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43465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43465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43465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43465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43465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43465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43465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43465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43465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43465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43465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43465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43465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43465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43465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43465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43465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43465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43465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43465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43465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43465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43465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10716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43465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43465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43465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43465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43465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43465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43465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43465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43465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43465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43465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43465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43465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43465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43465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43465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43465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43465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43465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43465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43465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43465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43465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43465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43465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43465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43465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43465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43465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43465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43465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43465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43465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43465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43465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43465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43465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43465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43465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43465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43465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43465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43465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43465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43465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43465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43465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43465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43465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43465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43465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43465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43465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43465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43465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43465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43465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43465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43465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43465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43465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43465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43465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43465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43465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43465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43465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43465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43465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43465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43465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43465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43465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43465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43465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43465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43465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43465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43465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43465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43465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43465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43465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43465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43465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43465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43465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43465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43465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43465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43465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43465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43465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43465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43465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43465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43465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43465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43465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43465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43465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43465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43465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43465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43465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43465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43465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43465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43465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43465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43465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43465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43465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43465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43465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43465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43465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43465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43465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43465</v>
      </c>
      <c r="D1259" s="99" t="s">
        <v>772</v>
      </c>
      <c r="E1259" s="99">
        <v>5</v>
      </c>
      <c r="F1259" s="99" t="s">
        <v>762</v>
      </c>
      <c r="H1259" s="484">
        <f>'Справка 8'!G20</f>
        <v>6610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43465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43465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43465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43465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43465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43465</v>
      </c>
      <c r="D1266" s="99" t="s">
        <v>786</v>
      </c>
      <c r="E1266" s="99">
        <v>5</v>
      </c>
      <c r="F1266" s="99" t="s">
        <v>771</v>
      </c>
      <c r="H1266" s="484">
        <f>'Справка 8'!G27</f>
        <v>6610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43465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43465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43465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43465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43465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43465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43465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43465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43465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43465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43465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43465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43465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43465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43465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43465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43465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43465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43465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43465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43465</v>
      </c>
      <c r="D1287" s="99" t="s">
        <v>772</v>
      </c>
      <c r="E1287" s="99">
        <v>7</v>
      </c>
      <c r="F1287" s="99" t="s">
        <v>762</v>
      </c>
      <c r="H1287" s="484">
        <f>'Справка 8'!I20</f>
        <v>13613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43465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43465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43465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43465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43465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43465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43465</v>
      </c>
      <c r="D1294" s="99" t="s">
        <v>786</v>
      </c>
      <c r="E1294" s="99">
        <v>7</v>
      </c>
      <c r="F1294" s="99" t="s">
        <v>771</v>
      </c>
      <c r="H1294" s="484">
        <f>'Справка 8'!I27</f>
        <v>13613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54">
      <selection activeCell="G47" sqref="G4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3238</v>
      </c>
      <c r="D13" s="188">
        <v>3402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1077</v>
      </c>
      <c r="D14" s="188">
        <v>1389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>
        <v>365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46</v>
      </c>
      <c r="D16" s="188">
        <v>96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274</v>
      </c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>
        <v>13</v>
      </c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v>7</v>
      </c>
      <c r="D19" s="188">
        <v>43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4736</v>
      </c>
      <c r="D20" s="567">
        <f>SUM(D12:D19)</f>
        <v>5402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5348</v>
      </c>
      <c r="D21" s="463">
        <v>108</v>
      </c>
      <c r="E21" s="84" t="s">
        <v>58</v>
      </c>
      <c r="F21" s="87" t="s">
        <v>59</v>
      </c>
      <c r="G21" s="188">
        <v>8565</v>
      </c>
      <c r="H21" s="188">
        <v>8651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1516</v>
      </c>
      <c r="H22" s="583">
        <f>SUM(H23:H25)</f>
        <v>1350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326</v>
      </c>
      <c r="H23" s="188">
        <v>215</v>
      </c>
    </row>
    <row r="24" spans="1:13" ht="15.75">
      <c r="A24" s="84" t="s">
        <v>67</v>
      </c>
      <c r="B24" s="86" t="s">
        <v>68</v>
      </c>
      <c r="C24" s="188">
        <v>13663</v>
      </c>
      <c r="D24" s="188">
        <v>12952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22</v>
      </c>
      <c r="D25" s="188">
        <v>67</v>
      </c>
      <c r="E25" s="84" t="s">
        <v>73</v>
      </c>
      <c r="F25" s="87" t="s">
        <v>74</v>
      </c>
      <c r="G25" s="188">
        <v>1190</v>
      </c>
      <c r="H25" s="188">
        <v>1135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34911</v>
      </c>
      <c r="H26" s="567">
        <f>H20+H21+H22</f>
        <v>34831</v>
      </c>
      <c r="M26" s="92"/>
    </row>
    <row r="27" spans="1:8" ht="15.75">
      <c r="A27" s="84" t="s">
        <v>79</v>
      </c>
      <c r="B27" s="86" t="s">
        <v>80</v>
      </c>
      <c r="C27" s="188">
        <v>4075</v>
      </c>
      <c r="D27" s="188">
        <v>4143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17760</v>
      </c>
      <c r="D28" s="567">
        <f>SUM(D24:D27)</f>
        <v>17162</v>
      </c>
      <c r="E28" s="193" t="s">
        <v>84</v>
      </c>
      <c r="F28" s="87" t="s">
        <v>85</v>
      </c>
      <c r="G28" s="564">
        <f>SUM(G29:G31)</f>
        <v>-1852</v>
      </c>
      <c r="H28" s="565">
        <f>SUM(H29:H31)</f>
        <v>-4984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1167</v>
      </c>
      <c r="H29" s="188">
        <v>1167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-3019</v>
      </c>
      <c r="H30" s="188">
        <v>-6151</v>
      </c>
      <c r="M30" s="92"/>
    </row>
    <row r="31" spans="1:8" ht="15.75">
      <c r="A31" s="84" t="s">
        <v>91</v>
      </c>
      <c r="B31" s="86" t="s">
        <v>92</v>
      </c>
      <c r="C31" s="188">
        <v>4321</v>
      </c>
      <c r="D31" s="188">
        <v>942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4321</v>
      </c>
      <c r="D33" s="567">
        <f>D31+D32</f>
        <v>942</v>
      </c>
      <c r="E33" s="191" t="s">
        <v>101</v>
      </c>
      <c r="F33" s="87" t="s">
        <v>102</v>
      </c>
      <c r="G33" s="188">
        <v>-4453</v>
      </c>
      <c r="H33" s="188">
        <v>-795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-6305</v>
      </c>
      <c r="H34" s="567">
        <f>H28+H32+H33</f>
        <v>-5779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4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33388</v>
      </c>
      <c r="H37" s="569">
        <f>H26+H18+H34</f>
        <v>33834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>
        <v>4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2044</v>
      </c>
      <c r="H40" s="552">
        <v>454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8979</v>
      </c>
      <c r="H44" s="188">
        <v>5871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278</v>
      </c>
      <c r="H45" s="188">
        <v>204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f>474-278</f>
        <v>196</v>
      </c>
      <c r="H47" s="188">
        <v>363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263</v>
      </c>
      <c r="H49" s="188">
        <v>520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9716</v>
      </c>
      <c r="H50" s="565">
        <f>SUM(H44:H49)</f>
        <v>6958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1000</v>
      </c>
      <c r="H54" s="188">
        <v>338</v>
      </c>
    </row>
    <row r="55" spans="1:8" ht="15.75">
      <c r="A55" s="94" t="s">
        <v>166</v>
      </c>
      <c r="B55" s="90" t="s">
        <v>167</v>
      </c>
      <c r="C55" s="465">
        <v>247</v>
      </c>
      <c r="D55" s="465">
        <v>127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32412</v>
      </c>
      <c r="D56" s="571">
        <f>D20+D21+D22+D28+D33+D46+D52+D54+D55</f>
        <v>23745</v>
      </c>
      <c r="E56" s="94" t="s">
        <v>825</v>
      </c>
      <c r="F56" s="93" t="s">
        <v>172</v>
      </c>
      <c r="G56" s="568">
        <f>G50+G52+G53+G54+G55</f>
        <v>10716</v>
      </c>
      <c r="H56" s="569">
        <f>H50+H52+H53+H54+H55</f>
        <v>7296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</v>
      </c>
      <c r="D59" s="188">
        <v>2</v>
      </c>
      <c r="E59" s="192" t="s">
        <v>180</v>
      </c>
      <c r="F59" s="473" t="s">
        <v>181</v>
      </c>
      <c r="G59" s="188">
        <v>447</v>
      </c>
      <c r="H59" s="188">
        <v>661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376</v>
      </c>
      <c r="H60" s="188">
        <v>310</v>
      </c>
      <c r="M60" s="92"/>
    </row>
    <row r="61" spans="1:8" ht="15.75">
      <c r="A61" s="84" t="s">
        <v>182</v>
      </c>
      <c r="B61" s="86" t="s">
        <v>183</v>
      </c>
      <c r="C61" s="188">
        <v>41</v>
      </c>
      <c r="D61" s="187">
        <v>41</v>
      </c>
      <c r="E61" s="191" t="s">
        <v>188</v>
      </c>
      <c r="F61" s="87" t="s">
        <v>189</v>
      </c>
      <c r="G61" s="564">
        <f>SUM(G62:G68)</f>
        <v>12708</v>
      </c>
      <c r="H61" s="565">
        <f>SUM(H62:H68)</f>
        <v>11539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7136</v>
      </c>
      <c r="H62" s="188">
        <v>7354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930-447</f>
        <v>483</v>
      </c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2880</v>
      </c>
      <c r="H64" s="188">
        <v>2328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45</v>
      </c>
      <c r="D65" s="567">
        <f>SUM(D59:D64)</f>
        <v>43</v>
      </c>
      <c r="E65" s="84" t="s">
        <v>201</v>
      </c>
      <c r="F65" s="87" t="s">
        <v>202</v>
      </c>
      <c r="G65" s="188">
        <v>55</v>
      </c>
      <c r="H65" s="188">
        <v>66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911</v>
      </c>
      <c r="H66" s="188">
        <v>843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621</v>
      </c>
      <c r="H67" s="188">
        <v>380</v>
      </c>
    </row>
    <row r="68" spans="1:8" ht="15.75">
      <c r="A68" s="84" t="s">
        <v>206</v>
      </c>
      <c r="B68" s="86" t="s">
        <v>207</v>
      </c>
      <c r="C68" s="188">
        <v>827</v>
      </c>
      <c r="D68" s="188">
        <v>782</v>
      </c>
      <c r="E68" s="84" t="s">
        <v>212</v>
      </c>
      <c r="F68" s="87" t="s">
        <v>213</v>
      </c>
      <c r="G68" s="188">
        <f>612+10</f>
        <v>622</v>
      </c>
      <c r="H68" s="188">
        <v>568</v>
      </c>
    </row>
    <row r="69" spans="1:8" ht="15.75">
      <c r="A69" s="84" t="s">
        <v>210</v>
      </c>
      <c r="B69" s="86" t="s">
        <v>211</v>
      </c>
      <c r="C69" s="188">
        <v>3929</v>
      </c>
      <c r="D69" s="188">
        <v>3700</v>
      </c>
      <c r="E69" s="192" t="s">
        <v>79</v>
      </c>
      <c r="F69" s="87" t="s">
        <v>216</v>
      </c>
      <c r="G69" s="188">
        <f>141+13+4+446+16</f>
        <v>620</v>
      </c>
      <c r="H69" s="188">
        <v>1993</v>
      </c>
    </row>
    <row r="70" spans="1:8" ht="15.75">
      <c r="A70" s="84" t="s">
        <v>214</v>
      </c>
      <c r="B70" s="86" t="s">
        <v>215</v>
      </c>
      <c r="C70" s="188">
        <v>68</v>
      </c>
      <c r="D70" s="188">
        <v>121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255</v>
      </c>
      <c r="D71" s="188">
        <v>342</v>
      </c>
      <c r="E71" s="461" t="s">
        <v>47</v>
      </c>
      <c r="F71" s="89" t="s">
        <v>223</v>
      </c>
      <c r="G71" s="566">
        <f>G59+G60+G61+G69+G70</f>
        <v>14151</v>
      </c>
      <c r="H71" s="567">
        <f>H59+H60+H61+H69+H70</f>
        <v>14503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30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5+127</f>
        <v>132</v>
      </c>
      <c r="D73" s="188">
        <v>35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8</v>
      </c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13+2656-21+5759+1</f>
        <v>8408</v>
      </c>
      <c r="D75" s="188">
        <f>47+40+14197+1</f>
        <v>14285</v>
      </c>
      <c r="E75" s="472" t="s">
        <v>160</v>
      </c>
      <c r="F75" s="89" t="s">
        <v>233</v>
      </c>
      <c r="G75" s="465">
        <v>771</v>
      </c>
      <c r="H75" s="466">
        <v>534</v>
      </c>
    </row>
    <row r="76" spans="1:8" ht="15.75">
      <c r="A76" s="469" t="s">
        <v>77</v>
      </c>
      <c r="B76" s="90" t="s">
        <v>232</v>
      </c>
      <c r="C76" s="566">
        <f>SUM(C68:C75)</f>
        <v>13655</v>
      </c>
      <c r="D76" s="567">
        <f>SUM(D68:D75)</f>
        <v>19295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153</v>
      </c>
      <c r="H77" s="466">
        <v>319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4045</v>
      </c>
      <c r="E79" s="196" t="s">
        <v>824</v>
      </c>
      <c r="F79" s="93" t="s">
        <v>241</v>
      </c>
      <c r="G79" s="568">
        <f>G71+G73+G75+G77</f>
        <v>15075</v>
      </c>
      <c r="H79" s="569">
        <f>H71+H73+H75+H77</f>
        <v>15356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>
        <v>4045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13613</v>
      </c>
      <c r="D83" s="188">
        <v>7003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>
        <v>87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13613</v>
      </c>
      <c r="D85" s="567">
        <f>D84+D83+D79</f>
        <v>11135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76</v>
      </c>
      <c r="D88" s="188">
        <v>36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f>627-76</f>
        <v>551</v>
      </c>
      <c r="D89" s="188">
        <v>1820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627</v>
      </c>
      <c r="D92" s="567">
        <f>SUM(D88:D91)</f>
        <v>1856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871</v>
      </c>
      <c r="D93" s="465">
        <v>866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28811</v>
      </c>
      <c r="D94" s="571">
        <f>D65+D76+D85+D92+D93</f>
        <v>33195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61223</v>
      </c>
      <c r="D95" s="573">
        <f>D94+D56</f>
        <v>56940</v>
      </c>
      <c r="E95" s="220" t="s">
        <v>916</v>
      </c>
      <c r="F95" s="476" t="s">
        <v>268</v>
      </c>
      <c r="G95" s="572">
        <f>G37+G40+G56+G79</f>
        <v>61223</v>
      </c>
      <c r="H95" s="573">
        <f>H37+H40+H56+H79</f>
        <v>56940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73">
        <f>pdeReportingDate</f>
        <v>43579</v>
      </c>
      <c r="C98" s="673"/>
      <c r="D98" s="673"/>
      <c r="E98" s="673"/>
      <c r="F98" s="673"/>
      <c r="G98" s="673"/>
      <c r="H98" s="673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4" t="str">
        <f>authorName</f>
        <v>Валентина Димитрова</v>
      </c>
      <c r="C100" s="674"/>
      <c r="D100" s="674"/>
      <c r="E100" s="674"/>
      <c r="F100" s="674"/>
      <c r="G100" s="674"/>
      <c r="H100" s="674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5"/>
      <c r="C102" s="675"/>
      <c r="D102" s="675"/>
      <c r="E102" s="675"/>
      <c r="F102" s="675"/>
      <c r="G102" s="675"/>
      <c r="H102" s="675"/>
    </row>
    <row r="103" spans="1:13" ht="21.75" customHeight="1">
      <c r="A103" s="662"/>
      <c r="B103" s="672" t="s">
        <v>964</v>
      </c>
      <c r="C103" s="672"/>
      <c r="D103" s="672"/>
      <c r="E103" s="672"/>
      <c r="M103" s="92"/>
    </row>
    <row r="104" spans="1:5" ht="21.75" customHeight="1">
      <c r="A104" s="662"/>
      <c r="B104" s="672"/>
      <c r="C104" s="672"/>
      <c r="D104" s="672"/>
      <c r="E104" s="672"/>
    </row>
    <row r="105" spans="1:13" ht="21.75" customHeight="1">
      <c r="A105" s="662"/>
      <c r="B105" s="672"/>
      <c r="C105" s="672"/>
      <c r="D105" s="672"/>
      <c r="E105" s="672"/>
      <c r="M105" s="92"/>
    </row>
    <row r="106" spans="1:5" ht="21.75" customHeight="1">
      <c r="A106" s="662"/>
      <c r="B106" s="672"/>
      <c r="C106" s="672"/>
      <c r="D106" s="672"/>
      <c r="E106" s="672"/>
    </row>
    <row r="107" spans="1:13" ht="21.75" customHeight="1">
      <c r="A107" s="662"/>
      <c r="B107" s="672"/>
      <c r="C107" s="672"/>
      <c r="D107" s="672"/>
      <c r="E107" s="672"/>
      <c r="M107" s="92"/>
    </row>
    <row r="108" spans="1:5" ht="21.75" customHeight="1">
      <c r="A108" s="662"/>
      <c r="B108" s="672"/>
      <c r="C108" s="672"/>
      <c r="D108" s="672"/>
      <c r="E108" s="672"/>
    </row>
    <row r="109" spans="1:13" ht="21.75" customHeight="1">
      <c r="A109" s="662"/>
      <c r="B109" s="672"/>
      <c r="C109" s="672"/>
      <c r="D109" s="672"/>
      <c r="E109" s="672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H43" sqref="H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1320</v>
      </c>
      <c r="D12" s="307">
        <v>1279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10651</v>
      </c>
      <c r="D13" s="307">
        <v>10159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894</v>
      </c>
      <c r="D14" s="307">
        <v>871</v>
      </c>
      <c r="E14" s="236" t="s">
        <v>285</v>
      </c>
      <c r="F14" s="231" t="s">
        <v>286</v>
      </c>
      <c r="G14" s="307">
        <v>16264</v>
      </c>
      <c r="H14" s="307">
        <v>15295</v>
      </c>
    </row>
    <row r="15" spans="1:8" ht="15.75">
      <c r="A15" s="185" t="s">
        <v>287</v>
      </c>
      <c r="B15" s="181" t="s">
        <v>288</v>
      </c>
      <c r="C15" s="307">
        <v>8521</v>
      </c>
      <c r="D15" s="307">
        <v>7090</v>
      </c>
      <c r="E15" s="236" t="s">
        <v>79</v>
      </c>
      <c r="F15" s="231" t="s">
        <v>289</v>
      </c>
      <c r="G15" s="307">
        <f>348+9</f>
        <v>357</v>
      </c>
      <c r="H15" s="307">
        <v>134</v>
      </c>
    </row>
    <row r="16" spans="1:8" ht="15.75">
      <c r="A16" s="185" t="s">
        <v>290</v>
      </c>
      <c r="B16" s="181" t="s">
        <v>291</v>
      </c>
      <c r="C16" s="307">
        <v>1410</v>
      </c>
      <c r="D16" s="307">
        <v>1180</v>
      </c>
      <c r="E16" s="227" t="s">
        <v>52</v>
      </c>
      <c r="F16" s="255" t="s">
        <v>292</v>
      </c>
      <c r="G16" s="597">
        <f>SUM(G12:G15)</f>
        <v>16621</v>
      </c>
      <c r="H16" s="598">
        <f>SUM(H12:H15)</f>
        <v>15429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47</v>
      </c>
      <c r="H18" s="609">
        <v>111</v>
      </c>
    </row>
    <row r="19" spans="1:8" ht="15.75">
      <c r="A19" s="185" t="s">
        <v>299</v>
      </c>
      <c r="B19" s="181" t="s">
        <v>300</v>
      </c>
      <c r="C19" s="307">
        <f>143+18</f>
        <v>161</v>
      </c>
      <c r="D19" s="307">
        <v>484</v>
      </c>
      <c r="E19" s="185" t="s">
        <v>301</v>
      </c>
      <c r="F19" s="228" t="s">
        <v>302</v>
      </c>
      <c r="G19" s="307">
        <v>9</v>
      </c>
      <c r="H19" s="307">
        <v>14</v>
      </c>
    </row>
    <row r="20" spans="1:8" ht="15.75">
      <c r="A20" s="226" t="s">
        <v>303</v>
      </c>
      <c r="B20" s="181" t="s">
        <v>304</v>
      </c>
      <c r="C20" s="307"/>
      <c r="D20" s="307">
        <v>130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22957</v>
      </c>
      <c r="D22" s="598">
        <f>SUM(D12:D18)+D19</f>
        <v>21063</v>
      </c>
      <c r="E22" s="185" t="s">
        <v>309</v>
      </c>
      <c r="F22" s="228" t="s">
        <v>310</v>
      </c>
      <c r="G22" s="307">
        <v>33</v>
      </c>
      <c r="H22" s="307">
        <v>76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937</v>
      </c>
      <c r="H24" s="307">
        <v>5759</v>
      </c>
    </row>
    <row r="25" spans="1:8" ht="31.5">
      <c r="A25" s="185" t="s">
        <v>316</v>
      </c>
      <c r="B25" s="228" t="s">
        <v>317</v>
      </c>
      <c r="C25" s="307">
        <v>502</v>
      </c>
      <c r="D25" s="307">
        <v>628</v>
      </c>
      <c r="E25" s="185" t="s">
        <v>318</v>
      </c>
      <c r="F25" s="228" t="s">
        <v>319</v>
      </c>
      <c r="G25" s="307"/>
      <c r="H25" s="307">
        <v>63</v>
      </c>
    </row>
    <row r="26" spans="1:8" ht="31.5">
      <c r="A26" s="185" t="s">
        <v>320</v>
      </c>
      <c r="B26" s="228" t="s">
        <v>321</v>
      </c>
      <c r="C26" s="307">
        <v>31</v>
      </c>
      <c r="D26" s="307">
        <v>212</v>
      </c>
      <c r="E26" s="185" t="s">
        <v>322</v>
      </c>
      <c r="F26" s="228" t="s">
        <v>323</v>
      </c>
      <c r="G26" s="307">
        <v>5</v>
      </c>
      <c r="H26" s="307"/>
    </row>
    <row r="27" spans="1:8" ht="31.5">
      <c r="A27" s="185" t="s">
        <v>324</v>
      </c>
      <c r="B27" s="228" t="s">
        <v>325</v>
      </c>
      <c r="C27" s="307">
        <v>53</v>
      </c>
      <c r="D27" s="307">
        <v>24</v>
      </c>
      <c r="E27" s="227" t="s">
        <v>104</v>
      </c>
      <c r="F27" s="229" t="s">
        <v>326</v>
      </c>
      <c r="G27" s="597">
        <f>SUM(G22:G26)</f>
        <v>975</v>
      </c>
      <c r="H27" s="598">
        <f>SUM(H22:H26)</f>
        <v>5898</v>
      </c>
    </row>
    <row r="28" spans="1:8" ht="15.75">
      <c r="A28" s="185" t="s">
        <v>79</v>
      </c>
      <c r="B28" s="228" t="s">
        <v>327</v>
      </c>
      <c r="C28" s="307">
        <f>35</f>
        <v>35</v>
      </c>
      <c r="D28" s="307">
        <v>29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621</v>
      </c>
      <c r="D29" s="598">
        <f>SUM(D25:D28)</f>
        <v>893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23578</v>
      </c>
      <c r="D31" s="604">
        <f>D29+D22</f>
        <v>21956</v>
      </c>
      <c r="E31" s="242" t="s">
        <v>800</v>
      </c>
      <c r="F31" s="257" t="s">
        <v>331</v>
      </c>
      <c r="G31" s="244">
        <f>G16+G18+G27</f>
        <v>17643</v>
      </c>
      <c r="H31" s="245">
        <f>H16+H18+H27</f>
        <v>21438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5935</v>
      </c>
      <c r="H33" s="598">
        <f>IF((D31-H31)&gt;0,D31-H31,0)</f>
        <v>518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23578</v>
      </c>
      <c r="D36" s="606">
        <f>D31-D34+D35</f>
        <v>21956</v>
      </c>
      <c r="E36" s="253" t="s">
        <v>346</v>
      </c>
      <c r="F36" s="247" t="s">
        <v>347</v>
      </c>
      <c r="G36" s="258">
        <f>G35-G34+G31</f>
        <v>17643</v>
      </c>
      <c r="H36" s="259">
        <f>H35-H34+H31</f>
        <v>21438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5935</v>
      </c>
      <c r="H37" s="245">
        <f>IF((D36-H36)&gt;0,D36-H36,0)</f>
        <v>518</v>
      </c>
    </row>
    <row r="38" spans="1:8" ht="15.75">
      <c r="A38" s="225" t="s">
        <v>352</v>
      </c>
      <c r="B38" s="229" t="s">
        <v>353</v>
      </c>
      <c r="C38" s="597">
        <f>C39+C40+C41</f>
        <v>-6</v>
      </c>
      <c r="D38" s="598">
        <f>D39+D40+D41</f>
        <v>335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14</v>
      </c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-20</v>
      </c>
      <c r="D40" s="308">
        <v>335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5929</v>
      </c>
      <c r="H42" s="235">
        <f>IF(H37&gt;0,IF(D38+H37&lt;0,0,D38+H37),IF(D37-D38&lt;0,D38-D37,0))</f>
        <v>853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1476</v>
      </c>
      <c r="H43" s="607">
        <v>58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4453</v>
      </c>
      <c r="H44" s="259">
        <f>IF(D42=0,IF(H42-H43&gt;0,H42-H43+D43,0),IF(D42-D43&lt;0,D43-D42+H43,0))</f>
        <v>795</v>
      </c>
    </row>
    <row r="45" spans="1:8" ht="16.5" thickBot="1">
      <c r="A45" s="261" t="s">
        <v>371</v>
      </c>
      <c r="B45" s="262" t="s">
        <v>372</v>
      </c>
      <c r="C45" s="599">
        <f>C36+C38+C42</f>
        <v>23572</v>
      </c>
      <c r="D45" s="600">
        <f>D36+D38+D42</f>
        <v>22291</v>
      </c>
      <c r="E45" s="261" t="s">
        <v>373</v>
      </c>
      <c r="F45" s="263" t="s">
        <v>374</v>
      </c>
      <c r="G45" s="599">
        <f>G42+G36</f>
        <v>23572</v>
      </c>
      <c r="H45" s="600">
        <f>H42+H36</f>
        <v>22291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6" t="s">
        <v>951</v>
      </c>
      <c r="B47" s="676"/>
      <c r="C47" s="676"/>
      <c r="D47" s="676"/>
      <c r="E47" s="676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73">
        <f>pdeReportingDate</f>
        <v>43579</v>
      </c>
      <c r="C50" s="673"/>
      <c r="D50" s="673"/>
      <c r="E50" s="673"/>
      <c r="F50" s="673"/>
      <c r="G50" s="673"/>
      <c r="H50" s="673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4" t="str">
        <f>authorName</f>
        <v>Валентина Димитрова</v>
      </c>
      <c r="C52" s="674"/>
      <c r="D52" s="674"/>
      <c r="E52" s="674"/>
      <c r="F52" s="674"/>
      <c r="G52" s="674"/>
      <c r="H52" s="674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5"/>
      <c r="C54" s="675"/>
      <c r="D54" s="675"/>
      <c r="E54" s="675"/>
      <c r="F54" s="675"/>
      <c r="G54" s="675"/>
      <c r="H54" s="675"/>
    </row>
    <row r="55" spans="1:8" ht="15.75" customHeight="1">
      <c r="A55" s="662"/>
      <c r="B55" s="672" t="s">
        <v>964</v>
      </c>
      <c r="C55" s="672"/>
      <c r="D55" s="672"/>
      <c r="E55" s="672"/>
      <c r="F55" s="543"/>
      <c r="G55" s="44"/>
      <c r="H55" s="41"/>
    </row>
    <row r="56" spans="1:8" ht="15.75" customHeight="1">
      <c r="A56" s="662"/>
      <c r="B56" s="672"/>
      <c r="C56" s="672"/>
      <c r="D56" s="672"/>
      <c r="E56" s="672"/>
      <c r="F56" s="543"/>
      <c r="G56" s="44"/>
      <c r="H56" s="41"/>
    </row>
    <row r="57" spans="1:8" ht="15.75" customHeight="1">
      <c r="A57" s="662"/>
      <c r="B57" s="672"/>
      <c r="C57" s="672"/>
      <c r="D57" s="672"/>
      <c r="E57" s="672"/>
      <c r="F57" s="543"/>
      <c r="G57" s="44"/>
      <c r="H57" s="41"/>
    </row>
    <row r="58" spans="1:8" ht="15.75" customHeight="1">
      <c r="A58" s="662"/>
      <c r="B58" s="672"/>
      <c r="C58" s="672"/>
      <c r="D58" s="672"/>
      <c r="E58" s="672"/>
      <c r="F58" s="543"/>
      <c r="G58" s="44"/>
      <c r="H58" s="41"/>
    </row>
    <row r="59" spans="1:8" ht="15.75">
      <c r="A59" s="662"/>
      <c r="B59" s="672"/>
      <c r="C59" s="672"/>
      <c r="D59" s="672"/>
      <c r="E59" s="672"/>
      <c r="F59" s="543"/>
      <c r="G59" s="44"/>
      <c r="H59" s="41"/>
    </row>
    <row r="60" spans="1:8" ht="15.75">
      <c r="A60" s="662"/>
      <c r="B60" s="672"/>
      <c r="C60" s="672"/>
      <c r="D60" s="672"/>
      <c r="E60" s="672"/>
      <c r="F60" s="543"/>
      <c r="G60" s="44"/>
      <c r="H60" s="41"/>
    </row>
    <row r="61" spans="1:8" ht="15.75">
      <c r="A61" s="662"/>
      <c r="B61" s="672"/>
      <c r="C61" s="672"/>
      <c r="D61" s="672"/>
      <c r="E61" s="672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10">
      <selection activeCell="D19" sqref="D1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16720</v>
      </c>
      <c r="D11" s="188">
        <v>14293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-12214</v>
      </c>
      <c r="D12" s="188">
        <v>-13133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-8901</v>
      </c>
      <c r="D14" s="188">
        <v>-8413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-1837</v>
      </c>
      <c r="D15" s="188">
        <v>-2042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-34</v>
      </c>
      <c r="D16" s="188">
        <v>-36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-7</v>
      </c>
      <c r="D19" s="188">
        <v>-3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-80</v>
      </c>
      <c r="D20" s="188">
        <v>-26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-6353</v>
      </c>
      <c r="D21" s="628">
        <f>SUM(D11:D20)</f>
        <v>-9360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-103-671</f>
        <v>-774</v>
      </c>
      <c r="D23" s="188">
        <v>-803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-366</v>
      </c>
      <c r="D25" s="188">
        <v>-1186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292</v>
      </c>
      <c r="D26" s="188">
        <v>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</v>
      </c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-229</v>
      </c>
      <c r="D28" s="188">
        <v>-4940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2242</v>
      </c>
      <c r="D29" s="188">
        <v>8859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20+1765</f>
        <v>1785</v>
      </c>
      <c r="D32" s="188">
        <v>-7549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2953</v>
      </c>
      <c r="D33" s="628">
        <f>SUM(D23:D32)</f>
        <v>-5615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>
        <v>20644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2841</v>
      </c>
      <c r="D37" s="188">
        <v>9258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-365</v>
      </c>
      <c r="D38" s="188">
        <v>-12467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-321</v>
      </c>
      <c r="D39" s="188">
        <v>-322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-105</v>
      </c>
      <c r="D40" s="188">
        <v>-824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121</v>
      </c>
      <c r="D42" s="188">
        <v>61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2171</v>
      </c>
      <c r="D43" s="630">
        <f>SUM(D35:D42)</f>
        <v>16350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-1229</v>
      </c>
      <c r="D44" s="298">
        <f>D43+D33+D21</f>
        <v>1375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1856</v>
      </c>
      <c r="D45" s="300">
        <v>481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627</v>
      </c>
      <c r="D46" s="302">
        <f>D45+D44</f>
        <v>1856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627</v>
      </c>
      <c r="D47" s="289">
        <v>1856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7" t="s">
        <v>947</v>
      </c>
      <c r="B51" s="677"/>
      <c r="C51" s="677"/>
      <c r="D51" s="677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73">
        <f>pdeReportingDate</f>
        <v>43579</v>
      </c>
      <c r="C54" s="673"/>
      <c r="D54" s="673"/>
      <c r="E54" s="673"/>
      <c r="F54" s="663"/>
      <c r="G54" s="663"/>
      <c r="H54" s="663"/>
      <c r="M54" s="92"/>
    </row>
    <row r="55" spans="1:13" s="41" customFormat="1" ht="15.75">
      <c r="A55" s="660"/>
      <c r="B55" s="673"/>
      <c r="C55" s="673"/>
      <c r="D55" s="673"/>
      <c r="E55" s="673"/>
      <c r="F55" s="51"/>
      <c r="G55" s="51"/>
      <c r="H55" s="51"/>
      <c r="M55" s="92"/>
    </row>
    <row r="56" spans="1:8" s="41" customFormat="1" ht="15.75">
      <c r="A56" s="661" t="s">
        <v>8</v>
      </c>
      <c r="B56" s="674" t="str">
        <f>authorName</f>
        <v>Валентина Димитрова</v>
      </c>
      <c r="C56" s="674"/>
      <c r="D56" s="674"/>
      <c r="E56" s="674"/>
      <c r="F56" s="75"/>
      <c r="G56" s="75"/>
      <c r="H56" s="75"/>
    </row>
    <row r="57" spans="1:8" s="41" customFormat="1" ht="15.75">
      <c r="A57" s="661"/>
      <c r="B57" s="674"/>
      <c r="C57" s="674"/>
      <c r="D57" s="674"/>
      <c r="E57" s="674"/>
      <c r="F57" s="75"/>
      <c r="G57" s="75"/>
      <c r="H57" s="75"/>
    </row>
    <row r="58" spans="1:8" s="41" customFormat="1" ht="15.75">
      <c r="A58" s="661" t="s">
        <v>894</v>
      </c>
      <c r="B58" s="674"/>
      <c r="C58" s="674"/>
      <c r="D58" s="674"/>
      <c r="E58" s="674"/>
      <c r="F58" s="75"/>
      <c r="G58" s="75"/>
      <c r="H58" s="75"/>
    </row>
    <row r="59" spans="1:8" s="182" customFormat="1" ht="15.75">
      <c r="A59" s="662"/>
      <c r="B59" s="672" t="s">
        <v>964</v>
      </c>
      <c r="C59" s="672"/>
      <c r="D59" s="672"/>
      <c r="E59" s="672"/>
      <c r="F59" s="543"/>
      <c r="G59" s="44"/>
      <c r="H59" s="41"/>
    </row>
    <row r="60" spans="1:8" ht="15.75">
      <c r="A60" s="662"/>
      <c r="B60" s="672"/>
      <c r="C60" s="672"/>
      <c r="D60" s="672"/>
      <c r="E60" s="672"/>
      <c r="F60" s="543"/>
      <c r="G60" s="44"/>
      <c r="H60" s="41"/>
    </row>
    <row r="61" spans="1:8" ht="15.75">
      <c r="A61" s="662"/>
      <c r="B61" s="672"/>
      <c r="C61" s="672"/>
      <c r="D61" s="672"/>
      <c r="E61" s="672"/>
      <c r="F61" s="543"/>
      <c r="G61" s="44"/>
      <c r="H61" s="41"/>
    </row>
    <row r="62" spans="1:8" ht="15.75">
      <c r="A62" s="662"/>
      <c r="B62" s="672"/>
      <c r="C62" s="672"/>
      <c r="D62" s="672"/>
      <c r="E62" s="672"/>
      <c r="F62" s="543"/>
      <c r="G62" s="44"/>
      <c r="H62" s="41"/>
    </row>
    <row r="63" spans="1:8" ht="15.75">
      <c r="A63" s="662"/>
      <c r="B63" s="672"/>
      <c r="C63" s="672"/>
      <c r="D63" s="672"/>
      <c r="E63" s="672"/>
      <c r="F63" s="543"/>
      <c r="G63" s="44"/>
      <c r="H63" s="41"/>
    </row>
    <row r="64" spans="1:8" ht="15.75">
      <c r="A64" s="662"/>
      <c r="B64" s="672"/>
      <c r="C64" s="672"/>
      <c r="D64" s="672"/>
      <c r="E64" s="672"/>
      <c r="F64" s="543"/>
      <c r="G64" s="44"/>
      <c r="H64" s="41"/>
    </row>
    <row r="65" spans="1:8" ht="15.75">
      <c r="A65" s="662"/>
      <c r="B65" s="672"/>
      <c r="C65" s="672"/>
      <c r="D65" s="672"/>
      <c r="E65" s="672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3" t="s">
        <v>453</v>
      </c>
      <c r="B8" s="686" t="s">
        <v>454</v>
      </c>
      <c r="C8" s="678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8" t="s">
        <v>460</v>
      </c>
      <c r="L8" s="678" t="s">
        <v>461</v>
      </c>
      <c r="M8" s="500"/>
      <c r="N8" s="501"/>
    </row>
    <row r="9" spans="1:14" s="502" customFormat="1" ht="31.5">
      <c r="A9" s="684"/>
      <c r="B9" s="687"/>
      <c r="C9" s="679"/>
      <c r="D9" s="681" t="s">
        <v>802</v>
      </c>
      <c r="E9" s="681" t="s">
        <v>456</v>
      </c>
      <c r="F9" s="504" t="s">
        <v>457</v>
      </c>
      <c r="G9" s="504"/>
      <c r="H9" s="504"/>
      <c r="I9" s="682" t="s">
        <v>458</v>
      </c>
      <c r="J9" s="682" t="s">
        <v>459</v>
      </c>
      <c r="K9" s="679"/>
      <c r="L9" s="679"/>
      <c r="M9" s="505" t="s">
        <v>801</v>
      </c>
      <c r="N9" s="501"/>
    </row>
    <row r="10" spans="1:14" s="502" customFormat="1" ht="31.5">
      <c r="A10" s="685"/>
      <c r="B10" s="688"/>
      <c r="C10" s="680"/>
      <c r="D10" s="681"/>
      <c r="E10" s="681"/>
      <c r="F10" s="503" t="s">
        <v>462</v>
      </c>
      <c r="G10" s="503" t="s">
        <v>463</v>
      </c>
      <c r="H10" s="503" t="s">
        <v>464</v>
      </c>
      <c r="I10" s="680"/>
      <c r="J10" s="680"/>
      <c r="K10" s="680"/>
      <c r="L10" s="680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8651</v>
      </c>
      <c r="F13" s="553">
        <f>'1-Баланс'!H23</f>
        <v>215</v>
      </c>
      <c r="G13" s="553">
        <f>'1-Баланс'!H24</f>
        <v>0</v>
      </c>
      <c r="H13" s="554">
        <v>1135</v>
      </c>
      <c r="I13" s="553">
        <f>'1-Баланс'!H29+'1-Баланс'!H32</f>
        <v>1167</v>
      </c>
      <c r="J13" s="553">
        <f>'1-Баланс'!H30+'1-Баланс'!H33</f>
        <v>-6946</v>
      </c>
      <c r="K13" s="554"/>
      <c r="L13" s="553">
        <f>SUM(C13:K13)</f>
        <v>33834</v>
      </c>
      <c r="M13" s="555">
        <f>'1-Баланс'!H40</f>
        <v>454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4782</v>
      </c>
      <c r="D17" s="622">
        <f aca="true" t="shared" si="2" ref="D17:M17">D13+D14</f>
        <v>24830</v>
      </c>
      <c r="E17" s="622">
        <f t="shared" si="2"/>
        <v>8651</v>
      </c>
      <c r="F17" s="622">
        <f t="shared" si="2"/>
        <v>215</v>
      </c>
      <c r="G17" s="622">
        <f t="shared" si="2"/>
        <v>0</v>
      </c>
      <c r="H17" s="622">
        <f t="shared" si="2"/>
        <v>1135</v>
      </c>
      <c r="I17" s="622">
        <f t="shared" si="2"/>
        <v>1167</v>
      </c>
      <c r="J17" s="622">
        <f t="shared" si="2"/>
        <v>-6946</v>
      </c>
      <c r="K17" s="622">
        <f t="shared" si="2"/>
        <v>0</v>
      </c>
      <c r="L17" s="553">
        <f t="shared" si="1"/>
        <v>33834</v>
      </c>
      <c r="M17" s="623">
        <f t="shared" si="2"/>
        <v>454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-4453</v>
      </c>
      <c r="K18" s="554"/>
      <c r="L18" s="553">
        <f t="shared" si="1"/>
        <v>-4453</v>
      </c>
      <c r="M18" s="607">
        <v>-1476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111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-111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>
        <f>113-2</f>
        <v>111</v>
      </c>
      <c r="G20" s="307"/>
      <c r="H20" s="307"/>
      <c r="I20" s="307"/>
      <c r="J20" s="307">
        <f>-113+2</f>
        <v>-111</v>
      </c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4585</v>
      </c>
      <c r="K26" s="159">
        <f t="shared" si="5"/>
        <v>0</v>
      </c>
      <c r="L26" s="553">
        <f t="shared" si="1"/>
        <v>4585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>
        <v>4585</v>
      </c>
      <c r="K27" s="307"/>
      <c r="L27" s="553">
        <f t="shared" si="1"/>
        <v>4585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-86</v>
      </c>
      <c r="F30" s="307"/>
      <c r="G30" s="307"/>
      <c r="H30" s="307">
        <f>14+41</f>
        <v>55</v>
      </c>
      <c r="I30" s="307"/>
      <c r="J30" s="307">
        <f>-584+33+4</f>
        <v>-547</v>
      </c>
      <c r="K30" s="307"/>
      <c r="L30" s="553">
        <f t="shared" si="1"/>
        <v>-578</v>
      </c>
      <c r="M30" s="308">
        <f>3054+16-4</f>
        <v>3066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4782</v>
      </c>
      <c r="D31" s="622">
        <f aca="true" t="shared" si="6" ref="D31:M31">D19+D22+D23+D26+D30+D29+D17+D18</f>
        <v>24830</v>
      </c>
      <c r="E31" s="622">
        <f t="shared" si="6"/>
        <v>8565</v>
      </c>
      <c r="F31" s="622">
        <f t="shared" si="6"/>
        <v>326</v>
      </c>
      <c r="G31" s="622">
        <f t="shared" si="6"/>
        <v>0</v>
      </c>
      <c r="H31" s="622">
        <f t="shared" si="6"/>
        <v>1190</v>
      </c>
      <c r="I31" s="622">
        <f t="shared" si="6"/>
        <v>1167</v>
      </c>
      <c r="J31" s="622">
        <f t="shared" si="6"/>
        <v>-7472</v>
      </c>
      <c r="K31" s="622">
        <f t="shared" si="6"/>
        <v>0</v>
      </c>
      <c r="L31" s="553">
        <f t="shared" si="1"/>
        <v>33388</v>
      </c>
      <c r="M31" s="623">
        <f t="shared" si="6"/>
        <v>2044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8565</v>
      </c>
      <c r="F34" s="556">
        <f t="shared" si="7"/>
        <v>326</v>
      </c>
      <c r="G34" s="556">
        <f t="shared" si="7"/>
        <v>0</v>
      </c>
      <c r="H34" s="556">
        <f t="shared" si="7"/>
        <v>1190</v>
      </c>
      <c r="I34" s="556">
        <f t="shared" si="7"/>
        <v>1167</v>
      </c>
      <c r="J34" s="556">
        <f t="shared" si="7"/>
        <v>-7472</v>
      </c>
      <c r="K34" s="556">
        <f t="shared" si="7"/>
        <v>0</v>
      </c>
      <c r="L34" s="620">
        <f t="shared" si="1"/>
        <v>33388</v>
      </c>
      <c r="M34" s="557">
        <f>M31+M32+M33</f>
        <v>2044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73">
        <f>pdeReportingDate</f>
        <v>43579</v>
      </c>
      <c r="C38" s="673"/>
      <c r="D38" s="673"/>
      <c r="E38" s="673"/>
      <c r="F38" s="673"/>
      <c r="G38" s="673"/>
      <c r="H38" s="673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4" t="str">
        <f>authorName</f>
        <v>Валентина Димитрова</v>
      </c>
      <c r="C40" s="674"/>
      <c r="D40" s="674"/>
      <c r="E40" s="674"/>
      <c r="F40" s="674"/>
      <c r="G40" s="674"/>
      <c r="H40" s="674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5"/>
      <c r="C42" s="675"/>
      <c r="D42" s="675"/>
      <c r="E42" s="675"/>
      <c r="F42" s="675"/>
      <c r="G42" s="675"/>
      <c r="H42" s="675"/>
      <c r="M42" s="160"/>
    </row>
    <row r="43" spans="1:13" ht="15.75">
      <c r="A43" s="662"/>
      <c r="B43" s="672" t="s">
        <v>964</v>
      </c>
      <c r="C43" s="672"/>
      <c r="D43" s="672"/>
      <c r="E43" s="672"/>
      <c r="F43" s="543"/>
      <c r="G43" s="44"/>
      <c r="H43" s="41"/>
      <c r="M43" s="160"/>
    </row>
    <row r="44" spans="1:13" ht="15.75">
      <c r="A44" s="662"/>
      <c r="B44" s="672"/>
      <c r="C44" s="672"/>
      <c r="D44" s="672"/>
      <c r="E44" s="672"/>
      <c r="F44" s="543"/>
      <c r="G44" s="44"/>
      <c r="H44" s="41"/>
      <c r="M44" s="160"/>
    </row>
    <row r="45" spans="1:13" ht="15.75">
      <c r="A45" s="662"/>
      <c r="B45" s="672"/>
      <c r="C45" s="672"/>
      <c r="D45" s="672"/>
      <c r="E45" s="672"/>
      <c r="F45" s="543"/>
      <c r="G45" s="44"/>
      <c r="H45" s="41"/>
      <c r="M45" s="160"/>
    </row>
    <row r="46" spans="1:13" ht="15.75">
      <c r="A46" s="662"/>
      <c r="B46" s="672"/>
      <c r="C46" s="672"/>
      <c r="D46" s="672"/>
      <c r="E46" s="672"/>
      <c r="F46" s="543"/>
      <c r="G46" s="44"/>
      <c r="H46" s="41"/>
      <c r="M46" s="160"/>
    </row>
    <row r="47" spans="1:13" ht="15.75">
      <c r="A47" s="662"/>
      <c r="B47" s="672"/>
      <c r="C47" s="672"/>
      <c r="D47" s="672"/>
      <c r="E47" s="672"/>
      <c r="F47" s="543"/>
      <c r="G47" s="44"/>
      <c r="H47" s="41"/>
      <c r="M47" s="160"/>
    </row>
    <row r="48" spans="1:13" ht="15.75">
      <c r="A48" s="662"/>
      <c r="B48" s="672"/>
      <c r="C48" s="672"/>
      <c r="D48" s="672"/>
      <c r="E48" s="672"/>
      <c r="F48" s="543"/>
      <c r="G48" s="44"/>
      <c r="H48" s="41"/>
      <c r="M48" s="160"/>
    </row>
    <row r="49" spans="1:13" ht="15.75">
      <c r="A49" s="662"/>
      <c r="B49" s="672"/>
      <c r="C49" s="672"/>
      <c r="D49" s="672"/>
      <c r="E49" s="672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G26" sqref="G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71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7" t="s">
        <v>513</v>
      </c>
      <c r="R7" s="669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8"/>
      <c r="R8" s="67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42</v>
      </c>
      <c r="L12" s="319">
        <v>164</v>
      </c>
      <c r="M12" s="319"/>
      <c r="N12" s="320">
        <f aca="true" t="shared" si="4" ref="N12:N41">K12+L12-M12</f>
        <v>206</v>
      </c>
      <c r="O12" s="319"/>
      <c r="P12" s="319"/>
      <c r="Q12" s="320">
        <f t="shared" si="0"/>
        <v>206</v>
      </c>
      <c r="R12" s="331">
        <f t="shared" si="1"/>
        <v>3238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2564</v>
      </c>
      <c r="E13" s="319">
        <v>155</v>
      </c>
      <c r="F13" s="319"/>
      <c r="G13" s="320">
        <f t="shared" si="2"/>
        <v>2719</v>
      </c>
      <c r="H13" s="319"/>
      <c r="I13" s="319"/>
      <c r="J13" s="320">
        <f t="shared" si="3"/>
        <v>2719</v>
      </c>
      <c r="K13" s="319">
        <v>1175</v>
      </c>
      <c r="L13" s="319">
        <v>467</v>
      </c>
      <c r="M13" s="319"/>
      <c r="N13" s="320">
        <f t="shared" si="4"/>
        <v>1642</v>
      </c>
      <c r="O13" s="319"/>
      <c r="P13" s="319"/>
      <c r="Q13" s="320">
        <f t="shared" si="0"/>
        <v>1642</v>
      </c>
      <c r="R13" s="331">
        <f t="shared" si="1"/>
        <v>1077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575</v>
      </c>
      <c r="E14" s="319"/>
      <c r="F14" s="319">
        <v>575</v>
      </c>
      <c r="G14" s="320">
        <f t="shared" si="2"/>
        <v>0</v>
      </c>
      <c r="H14" s="319"/>
      <c r="I14" s="319"/>
      <c r="J14" s="320">
        <f t="shared" si="3"/>
        <v>0</v>
      </c>
      <c r="K14" s="319">
        <v>210</v>
      </c>
      <c r="L14" s="319"/>
      <c r="M14" s="319">
        <v>210</v>
      </c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156</v>
      </c>
      <c r="E15" s="319"/>
      <c r="F15" s="319">
        <v>50</v>
      </c>
      <c r="G15" s="320">
        <f t="shared" si="2"/>
        <v>106</v>
      </c>
      <c r="H15" s="319"/>
      <c r="I15" s="319"/>
      <c r="J15" s="320">
        <f t="shared" si="3"/>
        <v>106</v>
      </c>
      <c r="K15" s="319">
        <v>60</v>
      </c>
      <c r="L15" s="319">
        <v>50</v>
      </c>
      <c r="M15" s="319">
        <v>50</v>
      </c>
      <c r="N15" s="320">
        <f t="shared" si="4"/>
        <v>60</v>
      </c>
      <c r="O15" s="319"/>
      <c r="P15" s="319"/>
      <c r="Q15" s="320">
        <f t="shared" si="0"/>
        <v>60</v>
      </c>
      <c r="R15" s="331">
        <f t="shared" si="1"/>
        <v>46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0</v>
      </c>
      <c r="E16" s="319">
        <v>437</v>
      </c>
      <c r="F16" s="319"/>
      <c r="G16" s="320">
        <f t="shared" si="2"/>
        <v>437</v>
      </c>
      <c r="H16" s="319"/>
      <c r="I16" s="319"/>
      <c r="J16" s="320">
        <f t="shared" si="3"/>
        <v>437</v>
      </c>
      <c r="K16" s="319">
        <v>0</v>
      </c>
      <c r="L16" s="319">
        <v>163</v>
      </c>
      <c r="M16" s="319"/>
      <c r="N16" s="320">
        <f t="shared" si="4"/>
        <v>163</v>
      </c>
      <c r="O16" s="319"/>
      <c r="P16" s="319"/>
      <c r="Q16" s="320">
        <f t="shared" si="0"/>
        <v>163</v>
      </c>
      <c r="R16" s="331">
        <f t="shared" si="1"/>
        <v>274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13</v>
      </c>
      <c r="E17" s="319"/>
      <c r="F17" s="319">
        <v>13</v>
      </c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22</v>
      </c>
      <c r="E18" s="319"/>
      <c r="F18" s="319">
        <v>3</v>
      </c>
      <c r="G18" s="320">
        <f t="shared" si="2"/>
        <v>19</v>
      </c>
      <c r="H18" s="319"/>
      <c r="I18" s="319"/>
      <c r="J18" s="320">
        <f t="shared" si="3"/>
        <v>19</v>
      </c>
      <c r="K18" s="319">
        <v>8</v>
      </c>
      <c r="L18" s="319">
        <v>4</v>
      </c>
      <c r="M18" s="319"/>
      <c r="N18" s="320">
        <f t="shared" si="4"/>
        <v>12</v>
      </c>
      <c r="O18" s="319"/>
      <c r="P18" s="319"/>
      <c r="Q18" s="320">
        <f t="shared" si="0"/>
        <v>12</v>
      </c>
      <c r="R18" s="331">
        <f t="shared" si="1"/>
        <v>7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6868</v>
      </c>
      <c r="E19" s="321">
        <f>SUM(E11:E18)</f>
        <v>592</v>
      </c>
      <c r="F19" s="321">
        <f>SUM(F11:F18)</f>
        <v>641</v>
      </c>
      <c r="G19" s="320">
        <f t="shared" si="2"/>
        <v>6819</v>
      </c>
      <c r="H19" s="321">
        <f>SUM(H11:H18)</f>
        <v>0</v>
      </c>
      <c r="I19" s="321">
        <f>SUM(I11:I18)</f>
        <v>0</v>
      </c>
      <c r="J19" s="320">
        <f t="shared" si="3"/>
        <v>6819</v>
      </c>
      <c r="K19" s="321">
        <f>SUM(K11:K18)</f>
        <v>1495</v>
      </c>
      <c r="L19" s="321">
        <f>SUM(L11:L18)</f>
        <v>848</v>
      </c>
      <c r="M19" s="321">
        <f>SUM(M11:M18)</f>
        <v>260</v>
      </c>
      <c r="N19" s="320">
        <f t="shared" si="4"/>
        <v>2083</v>
      </c>
      <c r="O19" s="321">
        <f>SUM(O11:O18)</f>
        <v>0</v>
      </c>
      <c r="P19" s="321">
        <f>SUM(P11:P18)</f>
        <v>0</v>
      </c>
      <c r="Q19" s="320">
        <f t="shared" si="0"/>
        <v>2083</v>
      </c>
      <c r="R19" s="331">
        <f t="shared" si="1"/>
        <v>4736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</v>
      </c>
      <c r="E20" s="319">
        <f>5348-108</f>
        <v>5240</v>
      </c>
      <c r="F20" s="319"/>
      <c r="G20" s="320">
        <f t="shared" si="2"/>
        <v>5348</v>
      </c>
      <c r="H20" s="319"/>
      <c r="I20" s="319"/>
      <c r="J20" s="320">
        <f t="shared" si="3"/>
        <v>5348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5348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12984</v>
      </c>
      <c r="E23" s="319">
        <f>723+57</f>
        <v>780</v>
      </c>
      <c r="F23" s="319"/>
      <c r="G23" s="320">
        <f t="shared" si="2"/>
        <v>13764</v>
      </c>
      <c r="H23" s="319"/>
      <c r="I23" s="319">
        <v>69</v>
      </c>
      <c r="J23" s="320">
        <f t="shared" si="3"/>
        <v>13695</v>
      </c>
      <c r="K23" s="319">
        <v>32</v>
      </c>
      <c r="L23" s="319"/>
      <c r="M23" s="319"/>
      <c r="N23" s="320">
        <f t="shared" si="4"/>
        <v>32</v>
      </c>
      <c r="O23" s="319"/>
      <c r="P23" s="319"/>
      <c r="Q23" s="320">
        <f t="shared" si="0"/>
        <v>32</v>
      </c>
      <c r="R23" s="331">
        <f t="shared" si="1"/>
        <v>13663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922</v>
      </c>
      <c r="E24" s="319"/>
      <c r="F24" s="319"/>
      <c r="G24" s="320">
        <f t="shared" si="2"/>
        <v>922</v>
      </c>
      <c r="H24" s="319"/>
      <c r="I24" s="319"/>
      <c r="J24" s="320">
        <f t="shared" si="3"/>
        <v>922</v>
      </c>
      <c r="K24" s="319">
        <v>855</v>
      </c>
      <c r="L24" s="319">
        <v>45</v>
      </c>
      <c r="M24" s="319"/>
      <c r="N24" s="320">
        <f t="shared" si="4"/>
        <v>900</v>
      </c>
      <c r="O24" s="319"/>
      <c r="P24" s="319"/>
      <c r="Q24" s="320">
        <f t="shared" si="0"/>
        <v>900</v>
      </c>
      <c r="R24" s="331">
        <f t="shared" si="1"/>
        <v>22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f>3981+99+101+52</f>
        <v>4233</v>
      </c>
      <c r="E26" s="319"/>
      <c r="F26" s="319">
        <v>50</v>
      </c>
      <c r="G26" s="320">
        <f t="shared" si="2"/>
        <v>4183</v>
      </c>
      <c r="H26" s="319"/>
      <c r="I26" s="319">
        <v>17</v>
      </c>
      <c r="J26" s="320">
        <f t="shared" si="3"/>
        <v>4166</v>
      </c>
      <c r="K26" s="319">
        <v>90</v>
      </c>
      <c r="L26" s="319">
        <v>1</v>
      </c>
      <c r="M26" s="319"/>
      <c r="N26" s="320">
        <f t="shared" si="4"/>
        <v>91</v>
      </c>
      <c r="O26" s="319"/>
      <c r="P26" s="319"/>
      <c r="Q26" s="320">
        <f t="shared" si="0"/>
        <v>91</v>
      </c>
      <c r="R26" s="331">
        <f t="shared" si="1"/>
        <v>4075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18139</v>
      </c>
      <c r="E27" s="323">
        <f aca="true" t="shared" si="5" ref="E27:P27">SUM(E23:E26)</f>
        <v>780</v>
      </c>
      <c r="F27" s="323">
        <f t="shared" si="5"/>
        <v>50</v>
      </c>
      <c r="G27" s="324">
        <f t="shared" si="2"/>
        <v>18869</v>
      </c>
      <c r="H27" s="323">
        <f t="shared" si="5"/>
        <v>0</v>
      </c>
      <c r="I27" s="323">
        <f t="shared" si="5"/>
        <v>86</v>
      </c>
      <c r="J27" s="324">
        <f t="shared" si="3"/>
        <v>18783</v>
      </c>
      <c r="K27" s="323">
        <f t="shared" si="5"/>
        <v>977</v>
      </c>
      <c r="L27" s="323">
        <f t="shared" si="5"/>
        <v>46</v>
      </c>
      <c r="M27" s="323">
        <f t="shared" si="5"/>
        <v>0</v>
      </c>
      <c r="N27" s="324">
        <f t="shared" si="4"/>
        <v>1023</v>
      </c>
      <c r="O27" s="323">
        <f t="shared" si="5"/>
        <v>0</v>
      </c>
      <c r="P27" s="323">
        <f t="shared" si="5"/>
        <v>0</v>
      </c>
      <c r="Q27" s="324">
        <f t="shared" si="0"/>
        <v>1023</v>
      </c>
      <c r="R27" s="334">
        <f t="shared" si="1"/>
        <v>17760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4</v>
      </c>
      <c r="H29" s="326">
        <f t="shared" si="6"/>
        <v>0</v>
      </c>
      <c r="I29" s="326">
        <f t="shared" si="6"/>
        <v>4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4</v>
      </c>
      <c r="E33" s="319"/>
      <c r="F33" s="319"/>
      <c r="G33" s="320">
        <f t="shared" si="2"/>
        <v>4</v>
      </c>
      <c r="H33" s="319"/>
      <c r="I33" s="319">
        <v>4</v>
      </c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4</v>
      </c>
      <c r="H40" s="321">
        <f t="shared" si="10"/>
        <v>0</v>
      </c>
      <c r="I40" s="321">
        <f t="shared" si="10"/>
        <v>4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942</v>
      </c>
      <c r="E41" s="319">
        <f>4321-942</f>
        <v>3379</v>
      </c>
      <c r="F41" s="319"/>
      <c r="G41" s="320">
        <f t="shared" si="2"/>
        <v>4321</v>
      </c>
      <c r="H41" s="319"/>
      <c r="I41" s="319"/>
      <c r="J41" s="320">
        <f t="shared" si="3"/>
        <v>4321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4321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26061</v>
      </c>
      <c r="E42" s="340">
        <f>E19+E20+E21+E27+E40+E41</f>
        <v>9991</v>
      </c>
      <c r="F42" s="340">
        <f aca="true" t="shared" si="11" ref="F42:R42">F19+F20+F21+F27+F40+F41</f>
        <v>691</v>
      </c>
      <c r="G42" s="340">
        <f t="shared" si="11"/>
        <v>35361</v>
      </c>
      <c r="H42" s="340">
        <f t="shared" si="11"/>
        <v>0</v>
      </c>
      <c r="I42" s="340">
        <f t="shared" si="11"/>
        <v>90</v>
      </c>
      <c r="J42" s="340">
        <f t="shared" si="11"/>
        <v>35271</v>
      </c>
      <c r="K42" s="340">
        <f t="shared" si="11"/>
        <v>2472</v>
      </c>
      <c r="L42" s="340">
        <f t="shared" si="11"/>
        <v>894</v>
      </c>
      <c r="M42" s="340">
        <f t="shared" si="11"/>
        <v>260</v>
      </c>
      <c r="N42" s="340">
        <f t="shared" si="11"/>
        <v>3106</v>
      </c>
      <c r="O42" s="340">
        <f t="shared" si="11"/>
        <v>0</v>
      </c>
      <c r="P42" s="340">
        <f t="shared" si="11"/>
        <v>0</v>
      </c>
      <c r="Q42" s="340">
        <f t="shared" si="11"/>
        <v>3106</v>
      </c>
      <c r="R42" s="341">
        <f t="shared" si="11"/>
        <v>32165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73">
        <f>pdeReportingDate</f>
        <v>43579</v>
      </c>
      <c r="D45" s="673"/>
      <c r="E45" s="673"/>
      <c r="F45" s="673"/>
      <c r="G45" s="673"/>
      <c r="H45" s="673"/>
      <c r="I45" s="673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4" t="str">
        <f>authorName</f>
        <v>Валентина Димитрова</v>
      </c>
      <c r="D47" s="674"/>
      <c r="E47" s="674"/>
      <c r="F47" s="674"/>
      <c r="G47" s="674"/>
      <c r="H47" s="674"/>
      <c r="I47" s="674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5"/>
      <c r="D49" s="675"/>
      <c r="E49" s="675"/>
      <c r="F49" s="675"/>
      <c r="G49" s="675"/>
      <c r="H49" s="675"/>
      <c r="I49" s="675"/>
    </row>
    <row r="50" spans="2:9" ht="15.75">
      <c r="B50" s="662"/>
      <c r="C50" s="672" t="s">
        <v>964</v>
      </c>
      <c r="D50" s="672"/>
      <c r="E50" s="672"/>
      <c r="F50" s="672"/>
      <c r="G50" s="543"/>
      <c r="H50" s="44"/>
      <c r="I50" s="41"/>
    </row>
    <row r="51" spans="2:9" ht="15.75">
      <c r="B51" s="662"/>
      <c r="C51" s="672"/>
      <c r="D51" s="672"/>
      <c r="E51" s="672"/>
      <c r="F51" s="672"/>
      <c r="G51" s="543"/>
      <c r="H51" s="44"/>
      <c r="I51" s="41"/>
    </row>
    <row r="52" spans="2:9" ht="15.75">
      <c r="B52" s="662"/>
      <c r="C52" s="672"/>
      <c r="D52" s="672"/>
      <c r="E52" s="672"/>
      <c r="F52" s="672"/>
      <c r="G52" s="543"/>
      <c r="H52" s="44"/>
      <c r="I52" s="41"/>
    </row>
    <row r="53" spans="2:9" ht="15.75">
      <c r="B53" s="662"/>
      <c r="C53" s="672"/>
      <c r="D53" s="672"/>
      <c r="E53" s="672"/>
      <c r="F53" s="672"/>
      <c r="G53" s="543"/>
      <c r="H53" s="44"/>
      <c r="I53" s="41"/>
    </row>
    <row r="54" spans="2:9" ht="15.75">
      <c r="B54" s="662"/>
      <c r="C54" s="672"/>
      <c r="D54" s="672"/>
      <c r="E54" s="672"/>
      <c r="F54" s="672"/>
      <c r="G54" s="543"/>
      <c r="H54" s="44"/>
      <c r="I54" s="41"/>
    </row>
    <row r="55" spans="2:9" ht="15.75">
      <c r="B55" s="662"/>
      <c r="C55" s="672"/>
      <c r="D55" s="672"/>
      <c r="E55" s="672"/>
      <c r="F55" s="672"/>
      <c r="G55" s="543"/>
      <c r="H55" s="44"/>
      <c r="I55" s="41"/>
    </row>
    <row r="56" spans="2:9" ht="15.75">
      <c r="B56" s="662"/>
      <c r="C56" s="672"/>
      <c r="D56" s="672"/>
      <c r="E56" s="672"/>
      <c r="F56" s="672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247</v>
      </c>
      <c r="D23" s="434"/>
      <c r="E23" s="433">
        <f t="shared" si="0"/>
        <v>247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827</v>
      </c>
      <c r="D26" s="353">
        <f>SUM(D27:D29)</f>
        <v>827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476</v>
      </c>
      <c r="D27" s="359">
        <v>476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f>827-476</f>
        <v>351</v>
      </c>
      <c r="D28" s="359">
        <v>351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3929</v>
      </c>
      <c r="D30" s="359">
        <v>3929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68</v>
      </c>
      <c r="D31" s="359">
        <v>68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255</v>
      </c>
      <c r="D32" s="359">
        <v>255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132</v>
      </c>
      <c r="D35" s="353">
        <f>SUM(D36:D39)</f>
        <v>132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5</v>
      </c>
      <c r="D36" s="359">
        <v>5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127</v>
      </c>
      <c r="D37" s="359">
        <v>127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8416</v>
      </c>
      <c r="D40" s="353">
        <f>SUM(D41:D44)</f>
        <v>8416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8394+1+13+8</f>
        <v>8416</v>
      </c>
      <c r="D44" s="359">
        <v>8416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13655</v>
      </c>
      <c r="D45" s="429">
        <f>D26+D30+D31+D33+D32+D34+D35+D40</f>
        <v>13655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13902</v>
      </c>
      <c r="D46" s="435">
        <f>D45+D23+D21+D11</f>
        <v>13655</v>
      </c>
      <c r="E46" s="436">
        <f>E45+E23+E21+E11</f>
        <v>247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8979</v>
      </c>
      <c r="D54" s="129">
        <f>SUM(D55:D57)</f>
        <v>0</v>
      </c>
      <c r="E54" s="127">
        <f>C54-D54</f>
        <v>8979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8979</v>
      </c>
      <c r="D55" s="188"/>
      <c r="E55" s="127">
        <f>C55-D55</f>
        <v>8979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725</v>
      </c>
      <c r="D58" s="129">
        <f>D59+D61</f>
        <v>447</v>
      </c>
      <c r="E58" s="127">
        <f t="shared" si="1"/>
        <v>278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278+447</f>
        <v>725</v>
      </c>
      <c r="D59" s="188">
        <v>447</v>
      </c>
      <c r="E59" s="127">
        <f t="shared" si="1"/>
        <v>278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f>483+196</f>
        <v>679</v>
      </c>
      <c r="D64" s="188">
        <v>483</v>
      </c>
      <c r="E64" s="127">
        <f t="shared" si="1"/>
        <v>196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639</v>
      </c>
      <c r="D66" s="188">
        <v>376</v>
      </c>
      <c r="E66" s="127">
        <f t="shared" si="1"/>
        <v>263</v>
      </c>
      <c r="F66" s="187"/>
    </row>
    <row r="67" spans="1:6" ht="15.75">
      <c r="A67" s="361" t="s">
        <v>684</v>
      </c>
      <c r="B67" s="126" t="s">
        <v>685</v>
      </c>
      <c r="C67" s="188">
        <f>376+263</f>
        <v>639</v>
      </c>
      <c r="D67" s="188">
        <v>376</v>
      </c>
      <c r="E67" s="127">
        <f t="shared" si="1"/>
        <v>263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11022</v>
      </c>
      <c r="D68" s="426">
        <f>D54+D58+D63+D64+D65+D66</f>
        <v>1306</v>
      </c>
      <c r="E68" s="427">
        <f t="shared" si="1"/>
        <v>9716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1000</v>
      </c>
      <c r="D70" s="188"/>
      <c r="E70" s="127">
        <f t="shared" si="1"/>
        <v>1000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7136</v>
      </c>
      <c r="D73" s="128">
        <f>SUM(D74:D76)</f>
        <v>7136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7136</v>
      </c>
      <c r="D74" s="188">
        <v>7136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5089</v>
      </c>
      <c r="D87" s="125">
        <f>SUM(D88:D92)+D96</f>
        <v>5089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2880</v>
      </c>
      <c r="D89" s="188">
        <v>2880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55</v>
      </c>
      <c r="D90" s="188">
        <v>55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911</v>
      </c>
      <c r="D91" s="188">
        <v>911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622</v>
      </c>
      <c r="D92" s="129">
        <f>SUM(D93:D95)</f>
        <v>622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10</v>
      </c>
      <c r="D93" s="188">
        <v>10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612</v>
      </c>
      <c r="D94" s="188">
        <v>612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621</v>
      </c>
      <c r="D96" s="188">
        <v>621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620</v>
      </c>
      <c r="D97" s="188">
        <v>620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12845</v>
      </c>
      <c r="D98" s="424">
        <f>D87+D82+D77+D73+D97</f>
        <v>12845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24867</v>
      </c>
      <c r="D99" s="418">
        <f>D98+D70+D68</f>
        <v>14151</v>
      </c>
      <c r="E99" s="418">
        <f>E98+E70+E68</f>
        <v>10716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73">
        <f>pdeReportingDate</f>
        <v>43579</v>
      </c>
      <c r="C111" s="673"/>
      <c r="D111" s="673"/>
      <c r="E111" s="673"/>
      <c r="F111" s="673"/>
      <c r="G111" s="51"/>
      <c r="H111" s="51"/>
    </row>
    <row r="112" spans="1:8" ht="15.75">
      <c r="A112" s="660"/>
      <c r="B112" s="673"/>
      <c r="C112" s="673"/>
      <c r="D112" s="673"/>
      <c r="E112" s="673"/>
      <c r="F112" s="673"/>
      <c r="G112" s="51"/>
      <c r="H112" s="51"/>
    </row>
    <row r="113" spans="1:8" ht="15.75">
      <c r="A113" s="661" t="s">
        <v>8</v>
      </c>
      <c r="B113" s="674" t="str">
        <f>authorName</f>
        <v>Валентина Димитрова</v>
      </c>
      <c r="C113" s="674"/>
      <c r="D113" s="674"/>
      <c r="E113" s="674"/>
      <c r="F113" s="674"/>
      <c r="G113" s="75"/>
      <c r="H113" s="75"/>
    </row>
    <row r="114" spans="1:8" ht="15.75">
      <c r="A114" s="661"/>
      <c r="B114" s="674"/>
      <c r="C114" s="674"/>
      <c r="D114" s="674"/>
      <c r="E114" s="674"/>
      <c r="F114" s="674"/>
      <c r="G114" s="75"/>
      <c r="H114" s="75"/>
    </row>
    <row r="115" spans="1:8" ht="15.75">
      <c r="A115" s="661" t="s">
        <v>894</v>
      </c>
      <c r="B115" s="675"/>
      <c r="C115" s="675"/>
      <c r="D115" s="675"/>
      <c r="E115" s="675"/>
      <c r="F115" s="675"/>
      <c r="G115" s="77"/>
      <c r="H115" s="77"/>
    </row>
    <row r="116" spans="1:8" ht="15.75" customHeight="1">
      <c r="A116" s="662"/>
      <c r="B116" s="672" t="s">
        <v>964</v>
      </c>
      <c r="C116" s="672"/>
      <c r="D116" s="672"/>
      <c r="E116" s="672"/>
      <c r="F116" s="672"/>
      <c r="G116" s="662"/>
      <c r="H116" s="662"/>
    </row>
    <row r="117" spans="1:8" ht="15.75" customHeight="1">
      <c r="A117" s="662"/>
      <c r="B117" s="672"/>
      <c r="C117" s="672"/>
      <c r="D117" s="672"/>
      <c r="E117" s="672"/>
      <c r="F117" s="672"/>
      <c r="G117" s="662"/>
      <c r="H117" s="662"/>
    </row>
    <row r="118" spans="1:8" ht="15.75" customHeight="1">
      <c r="A118" s="662"/>
      <c r="B118" s="672"/>
      <c r="C118" s="672"/>
      <c r="D118" s="672"/>
      <c r="E118" s="672"/>
      <c r="F118" s="672"/>
      <c r="G118" s="662"/>
      <c r="H118" s="662"/>
    </row>
    <row r="119" spans="1:8" ht="15.75" customHeight="1">
      <c r="A119" s="662"/>
      <c r="B119" s="672"/>
      <c r="C119" s="672"/>
      <c r="D119" s="672"/>
      <c r="E119" s="672"/>
      <c r="F119" s="672"/>
      <c r="G119" s="662"/>
      <c r="H119" s="662"/>
    </row>
    <row r="120" spans="1:8" ht="15.75">
      <c r="A120" s="662"/>
      <c r="B120" s="672"/>
      <c r="C120" s="672"/>
      <c r="D120" s="672"/>
      <c r="E120" s="672"/>
      <c r="F120" s="672"/>
      <c r="G120" s="662"/>
      <c r="H120" s="662"/>
    </row>
    <row r="121" spans="1:8" ht="15.75">
      <c r="A121" s="662"/>
      <c r="B121" s="672"/>
      <c r="C121" s="672"/>
      <c r="D121" s="672"/>
      <c r="E121" s="672"/>
      <c r="F121" s="672"/>
      <c r="G121" s="662"/>
      <c r="H121" s="662"/>
    </row>
    <row r="122" spans="1:8" ht="15.75">
      <c r="A122" s="662"/>
      <c r="B122" s="672"/>
      <c r="C122" s="672"/>
      <c r="D122" s="672"/>
      <c r="E122" s="672"/>
      <c r="F122" s="672"/>
      <c r="G122" s="662"/>
      <c r="H122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f>13613-7003</f>
        <v>6610</v>
      </c>
      <c r="H20" s="440"/>
      <c r="I20" s="441">
        <f t="shared" si="0"/>
        <v>13613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6610</v>
      </c>
      <c r="H27" s="447">
        <f t="shared" si="2"/>
        <v>0</v>
      </c>
      <c r="I27" s="448">
        <f t="shared" si="0"/>
        <v>13613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73">
        <f>pdeReportingDate</f>
        <v>43579</v>
      </c>
      <c r="C31" s="673"/>
      <c r="D31" s="673"/>
      <c r="E31" s="673"/>
      <c r="F31" s="673"/>
      <c r="G31" s="115"/>
      <c r="H31" s="115"/>
      <c r="I31" s="115"/>
    </row>
    <row r="32" spans="1:9" s="107" customFormat="1" ht="15.75">
      <c r="A32" s="660"/>
      <c r="B32" s="673"/>
      <c r="C32" s="673"/>
      <c r="D32" s="673"/>
      <c r="E32" s="673"/>
      <c r="F32" s="673"/>
      <c r="G32" s="115"/>
      <c r="H32" s="115"/>
      <c r="I32" s="115"/>
    </row>
    <row r="33" spans="1:9" s="107" customFormat="1" ht="15.75">
      <c r="A33" s="661" t="s">
        <v>8</v>
      </c>
      <c r="B33" s="674" t="str">
        <f>authorName</f>
        <v>Валентина Димитрова</v>
      </c>
      <c r="C33" s="674"/>
      <c r="D33" s="674"/>
      <c r="E33" s="674"/>
      <c r="F33" s="674"/>
      <c r="G33" s="115"/>
      <c r="H33" s="115"/>
      <c r="I33" s="115"/>
    </row>
    <row r="34" spans="1:9" s="107" customFormat="1" ht="15.7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72" t="s">
        <v>964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62"/>
      <c r="B37" s="672"/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62"/>
      <c r="B38" s="672"/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62"/>
      <c r="B39" s="672"/>
      <c r="C39" s="672"/>
      <c r="D39" s="672"/>
      <c r="E39" s="672"/>
      <c r="F39" s="672"/>
      <c r="G39" s="672"/>
      <c r="H39" s="672"/>
      <c r="I39" s="672"/>
    </row>
    <row r="40" spans="1:9" s="107" customFormat="1" ht="15.75">
      <c r="A40" s="662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.75">
      <c r="A41" s="662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.75">
      <c r="A42" s="662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31.12.2018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956</v>
      </c>
      <c r="B6" s="636" t="s">
        <v>920</v>
      </c>
      <c r="C6" s="642">
        <f>'1-Баланс'!C95</f>
        <v>61223</v>
      </c>
      <c r="D6" s="643">
        <f aca="true" t="shared" si="0" ref="D6:D15">C6-E6</f>
        <v>0</v>
      </c>
      <c r="E6" s="642">
        <f>'1-Баланс'!G95</f>
        <v>61223</v>
      </c>
      <c r="F6" s="637" t="s">
        <v>921</v>
      </c>
      <c r="G6" s="644" t="s">
        <v>956</v>
      </c>
    </row>
    <row r="7" spans="1:7" ht="18.75" customHeight="1">
      <c r="A7" s="644" t="s">
        <v>956</v>
      </c>
      <c r="B7" s="636" t="s">
        <v>919</v>
      </c>
      <c r="C7" s="642">
        <f>'1-Баланс'!G37</f>
        <v>33388</v>
      </c>
      <c r="D7" s="643">
        <f t="shared" si="0"/>
        <v>28606</v>
      </c>
      <c r="E7" s="642">
        <f>'1-Баланс'!G18</f>
        <v>4782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917</v>
      </c>
      <c r="C8" s="642">
        <f>ABS('1-Баланс'!G32)-ABS('1-Баланс'!G33)</f>
        <v>-4453</v>
      </c>
      <c r="D8" s="643">
        <f t="shared" si="0"/>
        <v>0</v>
      </c>
      <c r="E8" s="642">
        <f>ABS('2-Отчет за доходите'!C44)-ABS('2-Отчет за доходите'!G44)</f>
        <v>-4453</v>
      </c>
      <c r="F8" s="637" t="s">
        <v>918</v>
      </c>
      <c r="G8" s="645" t="s">
        <v>958</v>
      </c>
    </row>
    <row r="9" spans="1:7" ht="18.75" customHeight="1">
      <c r="A9" s="644" t="s">
        <v>956</v>
      </c>
      <c r="B9" s="636" t="s">
        <v>923</v>
      </c>
      <c r="C9" s="642">
        <f>'1-Баланс'!D92</f>
        <v>1856</v>
      </c>
      <c r="D9" s="643">
        <f t="shared" si="0"/>
        <v>0</v>
      </c>
      <c r="E9" s="642">
        <f>'3-Отчет за паричния поток'!C45</f>
        <v>1856</v>
      </c>
      <c r="F9" s="637" t="s">
        <v>922</v>
      </c>
      <c r="G9" s="645" t="s">
        <v>957</v>
      </c>
    </row>
    <row r="10" spans="1:7" ht="18.75" customHeight="1">
      <c r="A10" s="644" t="s">
        <v>956</v>
      </c>
      <c r="B10" s="636" t="s">
        <v>924</v>
      </c>
      <c r="C10" s="642">
        <f>'1-Баланс'!C92</f>
        <v>627</v>
      </c>
      <c r="D10" s="643">
        <f t="shared" si="0"/>
        <v>0</v>
      </c>
      <c r="E10" s="642">
        <f>'3-Отчет за паричния поток'!C46</f>
        <v>627</v>
      </c>
      <c r="F10" s="637" t="s">
        <v>925</v>
      </c>
      <c r="G10" s="645" t="s">
        <v>957</v>
      </c>
    </row>
    <row r="11" spans="1:7" ht="18.75" customHeight="1">
      <c r="A11" s="644" t="s">
        <v>956</v>
      </c>
      <c r="B11" s="636" t="s">
        <v>919</v>
      </c>
      <c r="C11" s="642">
        <f>'1-Баланс'!G37</f>
        <v>33388</v>
      </c>
      <c r="D11" s="643">
        <f t="shared" si="0"/>
        <v>0</v>
      </c>
      <c r="E11" s="642">
        <f>'4-Отчет за собствения капитал'!L34</f>
        <v>33388</v>
      </c>
      <c r="F11" s="637" t="s">
        <v>926</v>
      </c>
      <c r="G11" s="645" t="s">
        <v>959</v>
      </c>
    </row>
    <row r="12" spans="1:7" ht="18.75" customHeight="1">
      <c r="A12" s="644" t="s">
        <v>956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960</v>
      </c>
    </row>
    <row r="13" spans="1:7" ht="18.75" customHeight="1">
      <c r="A13" s="644" t="s">
        <v>956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960</v>
      </c>
    </row>
    <row r="14" spans="1:7" ht="18.75" customHeight="1">
      <c r="A14" s="644" t="s">
        <v>956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960</v>
      </c>
    </row>
    <row r="15" spans="1:7" ht="18.75" customHeight="1">
      <c r="A15" s="644" t="s">
        <v>956</v>
      </c>
      <c r="B15" s="636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2019-04-29T12:00:25Z</cp:lastPrinted>
  <dcterms:created xsi:type="dcterms:W3CDTF">2006-09-16T00:00:00Z</dcterms:created>
  <dcterms:modified xsi:type="dcterms:W3CDTF">2019-04-29T12:22:24Z</dcterms:modified>
  <cp:category/>
  <cp:version/>
  <cp:contentType/>
  <cp:contentStatus/>
</cp:coreProperties>
</file>