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<sst xmlns="http://schemas.openxmlformats.org/spreadsheetml/2006/main" count="1097" uniqueCount="913">
  <si>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</si>
  <si>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</si>
  <si>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</si>
  <si>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</si>
  <si>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</si>
  <si>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</si>
  <si>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</si>
  <si>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</si>
  <si>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</si>
  <si>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</si>
  <si>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</si>
  <si>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</si>
  <si>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</si>
  <si>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</si>
  <si>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</si>
  <si>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</si>
  <si>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</si>
  <si>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</si>
  <si>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</si>
  <si>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</si>
  <si>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</si>
  <si>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</si>
  <si>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</si>
  <si>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</si>
  <si>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</si>
  <si>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</si>
  <si>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</si>
  <si>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</si>
  <si>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</si>
  <si>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</si>
  <si>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</si>
  <si>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</si>
  <si>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</si>
  <si>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</si>
  <si>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</si>
  <si>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</si>
  <si>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</si>
  <si>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</si>
  <si>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</si>
  <si>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</si>
  <si>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</si>
  <si>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</si>
  <si>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</si>
  <si>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</si>
  <si>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</si>
  <si>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</si>
  <si>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</si>
  <si>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</si>
  <si>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</si>
  <si>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</si>
  <si>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</si>
  <si>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</si>
  <si>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</si>
  <si>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</si>
  <si>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</si>
  <si>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</si>
  <si>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</si>
  <si>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</si>
  <si>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</si>
  <si>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</si>
  <si>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</si>
  <si>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</si>
  <si>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</si>
  <si>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</si>
  <si>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</si>
  <si>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</si>
  <si>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</si>
  <si>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</si>
  <si>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</si>
  <si>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</si>
  <si>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</si>
  <si>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</si>
  <si>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</si>
  <si>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</si>
  <si>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</si>
  <si>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</si>
  <si>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</si>
  <si>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</si>
  <si>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</si>
  <si>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</si>
  <si>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</si>
  <si>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</si>
  <si>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</si>
  <si>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</si>
  <si>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</si>
  <si>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</si>
  <si>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</si>
  <si>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</si>
  <si>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</si>
  <si>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</si>
  <si>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</si>
  <si>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</si>
  <si>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</si>
  <si>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</si>
  <si>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</si>
  <si>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</si>
  <si>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</si>
  <si>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</si>
  <si>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</si>
  <si>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</si>
  <si>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</si>
  <si>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</si>
  <si>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</si>
  <si>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</si>
  <si>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</si>
  <si>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</si>
  <si>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</si>
  <si>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</si>
  <si>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</si>
  <si>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</si>
  <si>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</si>
  <si>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</si>
  <si>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</si>
  <si>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</si>
  <si>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</si>
  <si>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</si>
  <si>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</si>
  <si>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</si>
  <si>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</si>
  <si>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</si>
  <si>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</si>
  <si>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</si>
  <si>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</si>
  <si>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</si>
  <si>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</si>
  <si>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</si>
  <si>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</si>
  <si>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</si>
  <si>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</si>
  <si>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</si>
  <si>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</si>
  <si>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</si>
  <si>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</si>
  <si>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</si>
  <si>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</si>
  <si>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</si>
  <si>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</si>
  <si>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</si>
  <si>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</si>
  <si>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</si>
  <si>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</si>
  <si>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</si>
  <si>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</si>
  <si>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</si>
  <si>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</si>
  <si>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</si>
  <si>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</si>
  <si>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</si>
  <si>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</si>
  <si>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</si>
  <si>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</si>
  <si>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</si>
  <si>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</si>
  <si>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</si>
  <si>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</si>
  <si>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</si>
  <si>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</si>
  <si>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</si>
  <si>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</si>
  <si>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</si>
  <si>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</si>
  <si>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</si>
  <si>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</si>
  <si>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</si>
  <si>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</si>
  <si>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</si>
  <si>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</si>
  <si>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</si>
  <si>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</si>
  <si>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</si>
  <si>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</si>
  <si>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</si>
  <si>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</si>
  <si>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</si>
  <si>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</si>
  <si>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</si>
  <si>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</si>
  <si>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</si>
  <si>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</si>
  <si>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</si>
  <si>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</si>
  <si>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</si>
  <si>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</si>
  <si>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</si>
  <si>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</si>
  <si>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</si>
  <si>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</si>
  <si>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</si>
  <si>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</si>
  <si>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</si>
  <si>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</si>
  <si>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</si>
  <si>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</si>
  <si>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</si>
  <si>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</si>
  <si>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</si>
  <si>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</si>
  <si>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</si>
  <si>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</si>
  <si>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</si>
  <si>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</si>
  <si>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</si>
  <si>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</si>
  <si>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</si>
  <si>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</si>
  <si>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</si>
  <si>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</si>
  <si>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</si>
  <si>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</si>
  <si>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</si>
  <si>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</si>
  <si>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</si>
  <si>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</si>
  <si>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</si>
  <si>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</si>
  <si>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</si>
  <si>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</si>
  <si>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</si>
  <si>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</si>
  <si>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</si>
  <si>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</si>
  <si>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</si>
  <si>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</si>
  <si>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</si>
  <si>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</si>
  <si>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</si>
  <si>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</si>
  <si>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</si>
  <si>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</si>
  <si>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</si>
  <si>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</si>
  <si>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</si>
  <si>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</si>
  <si>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</si>
  <si>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</si>
  <si>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</si>
  <si>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</si>
  <si>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</si>
  <si>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</si>
  <si>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</si>
  <si>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</si>
  <si>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</si>
  <si>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</si>
  <si>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</si>
  <si>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</si>
  <si>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</si>
  <si>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</si>
  <si>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</si>
  <si>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</si>
  <si>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</si>
  <si>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</si>
  <si>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</si>
  <si>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</si>
  <si>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</si>
  <si>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</si>
  <si>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</si>
  <si>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</si>
  <si>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</si>
  <si>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</si>
  <si>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</si>
  <si>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</si>
  <si>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</si>
  <si>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</si>
  <si>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</si>
  <si>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</si>
  <si>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</si>
  <si>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</si>
  <si>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</si>
  <si>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</si>
  <si>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</si>
  <si>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</si>
  <si>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</si>
  <si>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</si>
  <si>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</si>
  <si>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</si>
  <si>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</si>
  <si>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</si>
  <si>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</si>
  <si>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</si>
  <si>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</si>
  <si>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</si>
  <si>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</si>
  <si>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</si>
  <si>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</si>
  <si>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</si>
  <si>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</si>
  <si>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</si>
  <si>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</si>
  <si>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</si>
  <si>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</si>
  <si>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</si>
  <si>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</si>
  <si>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</si>
  <si>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</si>
  <si>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</si>
  <si>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</si>
  <si>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</si>
  <si>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</si>
  <si>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</si>
  <si>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</si>
  <si>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</si>
  <si>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</si>
  <si>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</si>
  <si>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</si>
  <si>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</si>
  <si>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</si>
  <si>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</si>
  <si>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</si>
  <si>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</si>
  <si>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</si>
  <si>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</si>
  <si>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</si>
  <si>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</si>
  <si>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</si>
  <si>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</si>
  <si>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</si>
  <si>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</si>
  <si>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</si>
  <si>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</si>
  <si>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</si>
  <si>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</si>
  <si>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</si>
  <si>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</si>
  <si>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</si>
  <si>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</si>
  <si>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</si>
  <si>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</si>
  <si>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</si>
  <si>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</si>
  <si>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</si>
  <si>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</si>
  <si>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</si>
  <si>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</si>
  <si>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</si>
  <si>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</si>
  <si>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</si>
  <si>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</si>
  <si>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</si>
  <si>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</si>
  <si>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</si>
  <si>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</si>
  <si>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</si>
  <si>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</si>
  <si>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</si>
  <si>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</si>
  <si>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</si>
  <si>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</si>
  <si>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</si>
  <si>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</si>
  <si>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</si>
  <si>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</si>
  <si>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</si>
  <si>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</si>
  <si>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</si>
  <si>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</si>
  <si>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</si>
  <si>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</si>
  <si>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</si>
  <si>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</si>
  <si>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</si>
  <si>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</si>
  <si>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</si>
  <si>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</si>
  <si>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</si>
  <si>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</si>
  <si>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</si>
  <si>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</si>
  <si>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</si>
  <si>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</si>
  <si>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</si>
  <si>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</si>
  <si>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</si>
  <si>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</si>
  <si>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</si>
  <si>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</si>
  <si>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</si>
  <si>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</si>
  <si>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</si>
  <si>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</si>
  <si>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</si>
  <si>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</si>
  <si>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</si>
  <si>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</si>
  <si>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</si>
  <si>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</si>
  <si>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</si>
  <si>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</si>
  <si>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</si>
  <si>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</si>
  <si>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</si>
  <si>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</si>
  <si>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</si>
  <si>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</si>
  <si>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</si>
  <si>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</si>
  <si>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</si>
  <si>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</si>
  <si>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</si>
  <si>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</si>
  <si>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</si>
  <si>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</si>
  <si>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</si>
  <si>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</si>
  <si>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</si>
  <si>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</si>
  <si>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</si>
  <si>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</si>
  <si>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</si>
  <si>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</si>
  <si>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</si>
  <si>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</si>
  <si>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</si>
  <si>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</si>
  <si>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</si>
  <si>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</si>
  <si>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</si>
  <si>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</si>
  <si>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</si>
  <si>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</si>
  <si>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</si>
  <si>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</si>
  <si>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</si>
  <si>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</si>
  <si>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</si>
  <si>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</si>
  <si>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</si>
  <si>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</si>
  <si>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</si>
  <si>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</si>
  <si>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</si>
  <si>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</si>
  <si>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</si>
  <si>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</si>
  <si>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</si>
  <si>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</si>
  <si>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</si>
  <si>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</si>
  <si>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</si>
  <si>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</si>
  <si>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</si>
  <si>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</si>
  <si>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</si>
  <si>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</si>
  <si>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</si>
  <si>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</si>
  <si>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</si>
  <si>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</si>
  <si>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</si>
  <si>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</si>
  <si>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</si>
  <si>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</si>
  <si>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</si>
  <si>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</si>
  <si>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</si>
  <si>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</si>
  <si>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</si>
  <si>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</si>
  <si>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</si>
  <si>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</si>
  <si>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</si>
  <si>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</si>
  <si>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</si>
  <si>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</si>
  <si>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</si>
  <si>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</si>
  <si>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</si>
  <si>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</si>
  <si>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</si>
  <si>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</si>
  <si>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</si>
  <si>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</si>
  <si>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</si>
  <si>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</si>
  <si>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</si>
  <si>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</si>
  <si>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</si>
  <si>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</si>
  <si>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</si>
  <si>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</si>
  <si>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</si>
  <si>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</si>
  <si>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</si>
  <si>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</si>
  <si>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</si>
  <si>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</si>
  <si>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</si>
  <si>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</si>
  <si>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</si>
  <si>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</si>
  <si>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</si>
  <si>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</si>
  <si>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</si>
  <si>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</si>
  <si>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</si>
  <si>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</si>
  <si>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</si>
  <si>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</si>
  <si>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</si>
  <si>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</si>
  <si>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</si>
  <si>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</si>
  <si>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</si>
  <si>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</si>
  <si>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</si>
  <si>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</si>
  <si>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</si>
  <si>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</si>
  <si>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</si>
  <si>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</si>
  <si>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</si>
  <si>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</si>
  <si>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</si>
  <si>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</si>
  <si>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</si>
  <si>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</si>
  <si>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</si>
  <si>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</si>
  <si>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</si>
  <si>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</si>
  <si>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</si>
  <si>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</si>
  <si>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</si>
  <si>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</si>
  <si>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</si>
  <si>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</si>
  <si>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</si>
  <si>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</si>
  <si>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</si>
  <si>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</si>
  <si>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</si>
  <si>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</si>
  <si>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</si>
  <si>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</si>
  <si>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</si>
  <si>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</si>
  <si>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</si>
  <si>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</si>
  <si>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</si>
  <si>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</si>
  <si>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</si>
  <si>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</si>
  <si>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</si>
  <si>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</si>
  <si>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</si>
  <si>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</si>
  <si>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</si>
  <si>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</si>
  <si>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</si>
  <si>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</si>
  <si>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</si>
  <si>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</si>
  <si>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</si>
  <si>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</si>
  <si>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</si>
  <si>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</si>
  <si>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</si>
  <si>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</si>
  <si>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</si>
  <si>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</si>
  <si>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</si>
  <si>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</si>
  <si>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</si>
  <si>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</si>
  <si>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</si>
  <si>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</si>
  <si>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</si>
  <si>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</si>
  <si>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</si>
  <si>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</si>
  <si>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</si>
  <si>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</si>
  <si>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</si>
  <si>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</si>
  <si>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</si>
  <si>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</si>
  <si>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</si>
  <si>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</si>
  <si>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</si>
  <si>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</si>
  <si>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</si>
  <si>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</si>
  <si>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</si>
  <si>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</si>
  <si>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</si>
  <si>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</si>
  <si>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</si>
  <si>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</si>
  <si>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</si>
  <si>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</si>
  <si>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</si>
  <si>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</si>
  <si>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</si>
  <si>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</si>
  <si>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</si>
  <si>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</si>
  <si>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</si>
  <si>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</si>
  <si>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</si>
  <si>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</si>
  <si>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</si>
  <si>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</si>
  <si>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</si>
  <si>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</si>
  <si>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</si>
  <si>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</si>
  <si>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</si>
  <si>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</si>
  <si>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</si>
  <si>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</si>
  <si>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</si>
  <si>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</si>
  <si>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</si>
  <si>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</si>
  <si>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</si>
  <si>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</si>
  <si>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</si>
  <si>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</si>
  <si>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</si>
  <si>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</si>
  <si>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</si>
  <si>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</si>
  <si>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</si>
  <si>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</si>
  <si>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</si>
  <si>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</si>
  <si>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</si>
  <si>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</si>
  <si>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</si>
  <si>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</si>
  <si>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</si>
  <si>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</si>
  <si>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</si>
  <si>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</si>
  <si>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</si>
  <si>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</si>
  <si>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</si>
  <si>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</si>
  <si>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</si>
  <si>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</si>
  <si>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</si>
  <si>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</si>
  <si>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</si>
  <si>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</si>
  <si>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</si>
  <si>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</si>
  <si>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</si>
  <si>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</si>
  <si>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</si>
  <si>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</si>
  <si>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</si>
  <si>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</si>
  <si>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</si>
  <si>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</si>
  <si>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</si>
  <si>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</si>
  <si>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</si>
  <si>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</si>
  <si>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</si>
  <si>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</si>
  <si>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</si>
  <si>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</si>
  <si>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</si>
  <si>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</si>
  <si>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</si>
  <si>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</si>
  <si>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</si>
  <si>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</si>
  <si>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</si>
  <si>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</si>
  <si>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</si>
  <si>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</si>
  <si>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</si>
  <si>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</si>
  <si>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</si>
  <si>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</si>
  <si>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</si>
  <si>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</si>
  <si>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</si>
  <si>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</si>
  <si>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</si>
  <si>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</si>
  <si>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</si>
  <si>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</si>
  <si>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</si>
  <si>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</si>
  <si>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</si>
  <si>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</si>
  <si>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</si>
  <si>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</si>
  <si>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</si>
  <si>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</si>
  <si>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</si>
  <si>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</si>
  <si>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</si>
  <si>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</si>
  <si>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</si>
  <si>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</si>
  <si>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</si>
  <si>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</si>
  <si>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</si>
  <si>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</si>
  <si>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</si>
  <si>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</si>
  <si>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</si>
  <si>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</si>
  <si>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</si>
  <si>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</si>
  <si>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</si>
  <si>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</si>
  <si>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</si>
  <si>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</si>
  <si>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</si>
  <si>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</si>
  <si>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</si>
  <si>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</si>
  <si>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</si>
  <si>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</si>
  <si>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</si>
  <si>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</si>
  <si>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</si>
  <si>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</si>
  <si>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</si>
  <si>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</si>
  <si>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</si>
  <si>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</si>
  <si>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</si>
  <si>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</si>
  <si>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</si>
  <si>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</si>
  <si>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</si>
  <si>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</si>
  <si>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</si>
  <si>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</si>
  <si>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</si>
  <si>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</si>
  <si>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</si>
  <si>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</si>
  <si>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</si>
  <si>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</si>
  <si>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</si>
  <si>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</si>
  <si>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</si>
  <si>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</si>
  <si>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</si>
  <si>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</si>
  <si>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</si>
  <si>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</si>
  <si>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</si>
  <si>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</si>
  <si>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</si>
  <si>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</si>
  <si>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</si>
  <si>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</si>
  <si>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</si>
  <si>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</si>
  <si>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</si>
  <si>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</si>
  <si>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</si>
  <si>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</si>
  <si>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</si>
  <si>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</si>
  <si>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</si>
  <si>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</si>
  <si>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</si>
  <si>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</si>
  <si>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</si>
  <si>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</si>
  <si>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</si>
  <si>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</si>
  <si>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</si>
  <si>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</si>
  <si>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</si>
  <si>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</si>
  <si>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</si>
  <si>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</si>
  <si>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</si>
  <si>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</si>
  <si>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</si>
  <si>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</si>
  <si>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</si>
  <si>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</si>
  <si>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</si>
  <si>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</si>
  <si>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</si>
  <si>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</si>
  <si>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</si>
  <si>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</si>
  <si>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</si>
  <si>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</si>
  <si>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</si>
  <si>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</si>
  <si>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</si>
  <si>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</si>
  <si>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</si>
  <si>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</si>
  <si>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</si>
  <si>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</si>
  <si>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</si>
  <si>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</si>
  <si>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</si>
  <si>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</si>
  <si>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</si>
  <si>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</si>
  <si>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</si>
  <si>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</si>
  <si>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</si>
  <si>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</si>
  <si>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</si>
  <si>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</si>
  <si>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</si>
  <si>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</si>
  <si>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</si>
  <si>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</si>
  <si>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</si>
  <si>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</si>
  <si>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</si>
  <si>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</si>
  <si>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</si>
  <si>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</si>
  <si>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</si>
  <si>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</si>
  <si>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</si>
  <si>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</si>
  <si>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</si>
  <si>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</si>
  <si>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</si>
  <si>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</si>
  <si>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</si>
  <si>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</si>
  <si>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</si>
  <si>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</si>
  <si>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</si>
  <si>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</si>
  <si>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</si>
  <si>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</si>
  <si>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</si>
  <si>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</si>
  <si>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</si>
  <si>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</si>
  <si>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</si>
  <si>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</si>
  <si>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</si>
  <si>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</si>
  <si>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</si>
  <si>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</si>
  <si>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</si>
  <si>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</si>
  <si>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</si>
  <si>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</si>
  <si>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</si>
  <si>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</si>
  <si>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</si>
  <si>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</si>
  <si>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</si>
  <si>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</si>
  <si>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</si>
  <si>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</si>
  <si>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</si>
  <si>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</si>
  <si>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</si>
  <si>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</si>
  <si>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</si>
  <si>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</si>
  <si>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</si>
  <si>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</si>
  <si>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</si>
  <si>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</si>
  <si>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</si>
  <si>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</si>
  <si>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</si>
  <si>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</si>
  <si>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</si>
  <si>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2.Културно информационен център и търговски център АД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</si>
  <si>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</si>
  <si>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</si>
  <si>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</si>
  <si>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</si>
  <si>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</si>
  <si>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</si>
  <si>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</si>
  <si>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</si>
  <si>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</si>
  <si>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</si>
  <si>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</si>
  <si>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</si>
  <si>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</si>
  <si>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консолидиран</t>
  </si>
  <si>
    <t>1.Сиенит ООД</t>
  </si>
  <si>
    <t>6.Сенсор С ООД</t>
  </si>
  <si>
    <t>7.Сенсор Д ООД</t>
  </si>
  <si>
    <t>8.Младост Алфа ООД</t>
  </si>
  <si>
    <t>9.Булпроект ООД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</si>
  <si>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</si>
  <si>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</si>
  <si>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</si>
  <si>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</si>
  <si>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8.Здравец 2003 ООД</t>
  </si>
  <si>
    <t>9.Сифер ООД</t>
  </si>
  <si>
    <t>10.Индустриален Парк Летница ООД</t>
  </si>
  <si>
    <t>11.Промишлени Инвестиционни Проекти ООД</t>
  </si>
  <si>
    <t>14.Интерпорто България ЕООД</t>
  </si>
  <si>
    <t>15.Бетон ЕООД</t>
  </si>
  <si>
    <t>16.Логистика Марица ЕООД</t>
  </si>
  <si>
    <t>17.Спа Ризорт ЕООД</t>
  </si>
  <si>
    <t>18.Комплекс Костнброд ЕООД</t>
  </si>
  <si>
    <t>19.Ритейл Мениджмънт АД</t>
  </si>
  <si>
    <t>20.Галерия Мебели АД</t>
  </si>
  <si>
    <t>21.Хисар СХ ЕООД</t>
  </si>
  <si>
    <t>22.Атлантика 111 ООД</t>
  </si>
  <si>
    <t>23.С и Х Инженеринг ЕООД</t>
  </si>
  <si>
    <t>24.ЗБЕ Партнерс ЕООД</t>
  </si>
  <si>
    <t>Дата на съставяне:</t>
  </si>
  <si>
    <t xml:space="preserve">Дата  на съставяне: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</si>
</sst>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84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9" fontId="5" fillId="34" borderId="10" xfId="6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83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84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84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84" fontId="10" fillId="0" borderId="0" xfId="37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84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84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G53" activeCellId="1" sqref="G49 G5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115802861</v>
      </c>
    </row>
    <row r="4" spans="1:8" ht="15">
      <c r="A4" s="577" t="s">
        <v>3</v>
      </c>
      <c r="B4" s="583"/>
      <c r="C4" s="583"/>
      <c r="D4" s="583"/>
      <c r="E4" s="504" t="s">
        <v>886</v>
      </c>
      <c r="F4" s="579" t="s">
        <v>4</v>
      </c>
      <c r="G4" s="580"/>
      <c r="H4" s="461">
        <v>1511</v>
      </c>
    </row>
    <row r="5" spans="1:8" ht="15">
      <c r="A5" s="577" t="s">
        <v>5</v>
      </c>
      <c r="B5" s="578"/>
      <c r="C5" s="578"/>
      <c r="D5" s="578"/>
      <c r="E5" s="505">
        <v>40724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42778</v>
      </c>
      <c r="D11" s="151">
        <v>43019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33868</v>
      </c>
      <c r="D12" s="151">
        <v>33418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7354</v>
      </c>
      <c r="D13" s="151">
        <v>8329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1194</v>
      </c>
      <c r="D14" s="151">
        <v>1211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3508</v>
      </c>
      <c r="D15" s="151">
        <v>4090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833</v>
      </c>
      <c r="D16" s="151">
        <v>1005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16468</v>
      </c>
      <c r="D17" s="151">
        <v>16274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744</v>
      </c>
      <c r="D18" s="151">
        <v>790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106747</v>
      </c>
      <c r="D19" s="155">
        <f>SUM(D11:D18)</f>
        <v>108136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17603</v>
      </c>
      <c r="H21" s="156">
        <f>SUM(H22:H24)</f>
        <v>17604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2</v>
      </c>
      <c r="E24" s="237" t="s">
        <v>72</v>
      </c>
      <c r="F24" s="242" t="s">
        <v>73</v>
      </c>
      <c r="G24" s="152">
        <v>17603</v>
      </c>
      <c r="H24" s="152">
        <v>17604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17603</v>
      </c>
      <c r="H25" s="154">
        <f>H19+H20+H21</f>
        <v>17604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30</v>
      </c>
      <c r="D26" s="151">
        <v>36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</v>
      </c>
      <c r="D27" s="155">
        <f>SUM(D23:D26)</f>
        <v>38</v>
      </c>
      <c r="E27" s="253" t="s">
        <v>83</v>
      </c>
      <c r="F27" s="242" t="s">
        <v>84</v>
      </c>
      <c r="G27" s="154">
        <f>SUM(G28:G30)</f>
        <v>77397</v>
      </c>
      <c r="H27" s="154">
        <f>SUM(H28:H30)</f>
        <v>65076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77397</v>
      </c>
      <c r="H28" s="152">
        <v>65076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760</v>
      </c>
      <c r="H31" s="152">
        <v>12308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78157</v>
      </c>
      <c r="H33" s="154">
        <f>H27+H31+H32</f>
        <v>77384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33318</v>
      </c>
      <c r="D34" s="155">
        <f>SUM(D35:D38)</f>
        <v>33320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20691</v>
      </c>
      <c r="D35" s="151">
        <v>20691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698</v>
      </c>
      <c r="D36" s="151">
        <v>698</v>
      </c>
      <c r="E36" s="237" t="s">
        <v>110</v>
      </c>
      <c r="F36" s="261" t="s">
        <v>111</v>
      </c>
      <c r="G36" s="154">
        <f>G25+G17+G33</f>
        <v>96760</v>
      </c>
      <c r="H36" s="154">
        <f>H25+H17+H33</f>
        <v>95988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11929</v>
      </c>
      <c r="D37" s="151">
        <v>11931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1143</v>
      </c>
      <c r="H39" s="158">
        <v>2563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11411</v>
      </c>
      <c r="H43" s="152">
        <v>12339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36422</v>
      </c>
      <c r="H44" s="152">
        <v>38587</v>
      </c>
    </row>
    <row r="45" spans="1:15" ht="15">
      <c r="A45" s="235" t="s">
        <v>136</v>
      </c>
      <c r="B45" s="249" t="s">
        <v>137</v>
      </c>
      <c r="C45" s="155">
        <f>C34+C39+C44</f>
        <v>33318</v>
      </c>
      <c r="D45" s="155">
        <f>D34+D39+D44</f>
        <v>33320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5644</v>
      </c>
      <c r="H46" s="152">
        <v>5149</v>
      </c>
    </row>
    <row r="47" spans="1:13" ht="15">
      <c r="A47" s="235" t="s">
        <v>143</v>
      </c>
      <c r="B47" s="241" t="s">
        <v>144</v>
      </c>
      <c r="C47" s="151">
        <v>35964</v>
      </c>
      <c r="D47" s="151">
        <v>43498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965</v>
      </c>
      <c r="D48" s="151">
        <v>529</v>
      </c>
      <c r="E48" s="237" t="s">
        <v>149</v>
      </c>
      <c r="F48" s="242" t="s">
        <v>150</v>
      </c>
      <c r="G48" s="152">
        <v>496</v>
      </c>
      <c r="H48" s="152">
        <v>440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53973</v>
      </c>
      <c r="H49" s="154">
        <f>SUM(H43:H48)</f>
        <v>56515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36929</v>
      </c>
      <c r="D51" s="155">
        <f>SUM(D47:D50)</f>
        <v>44027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12014</v>
      </c>
      <c r="H52" s="152">
        <v>15955</v>
      </c>
    </row>
    <row r="53" spans="1:8" ht="15">
      <c r="A53" s="235" t="s">
        <v>162</v>
      </c>
      <c r="B53" s="249" t="s">
        <v>163</v>
      </c>
      <c r="C53" s="151">
        <v>1105</v>
      </c>
      <c r="D53" s="151">
        <v>1002</v>
      </c>
      <c r="E53" s="237" t="s">
        <v>164</v>
      </c>
      <c r="F53" s="245" t="s">
        <v>165</v>
      </c>
      <c r="G53" s="152">
        <v>1148</v>
      </c>
      <c r="H53" s="152">
        <v>1153</v>
      </c>
    </row>
    <row r="54" spans="1:8" ht="15">
      <c r="A54" s="235" t="s">
        <v>166</v>
      </c>
      <c r="B54" s="249" t="s">
        <v>167</v>
      </c>
      <c r="C54" s="151">
        <v>215</v>
      </c>
      <c r="D54" s="151">
        <v>215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178345</v>
      </c>
      <c r="D55" s="155">
        <f>D19+D20+D21+D27+D32+D45+D51+D53+D54</f>
        <v>186738</v>
      </c>
      <c r="E55" s="237" t="s">
        <v>172</v>
      </c>
      <c r="F55" s="261" t="s">
        <v>173</v>
      </c>
      <c r="G55" s="154">
        <f>G49+G51+G52+G53+G54</f>
        <v>67135</v>
      </c>
      <c r="H55" s="154">
        <f>H49+H51+H52+H53+H54</f>
        <v>73623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6466</v>
      </c>
      <c r="D58" s="151">
        <v>7068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343</v>
      </c>
      <c r="D59" s="151">
        <v>463</v>
      </c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831</v>
      </c>
      <c r="D60" s="151">
        <v>1151</v>
      </c>
      <c r="E60" s="237" t="s">
        <v>185</v>
      </c>
      <c r="F60" s="242" t="s">
        <v>186</v>
      </c>
      <c r="G60" s="152">
        <v>16159</v>
      </c>
      <c r="H60" s="152">
        <v>17816</v>
      </c>
    </row>
    <row r="61" spans="1:18" ht="15">
      <c r="A61" s="235" t="s">
        <v>187</v>
      </c>
      <c r="B61" s="244" t="s">
        <v>188</v>
      </c>
      <c r="C61" s="151">
        <v>26991</v>
      </c>
      <c r="D61" s="151">
        <v>29872</v>
      </c>
      <c r="E61" s="243" t="s">
        <v>189</v>
      </c>
      <c r="F61" s="272" t="s">
        <v>190</v>
      </c>
      <c r="G61" s="154">
        <f>SUM(G62:G68)</f>
        <v>79706</v>
      </c>
      <c r="H61" s="154">
        <f>SUM(H62:H68)</f>
        <v>80596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18039</v>
      </c>
      <c r="H62" s="152">
        <v>15186</v>
      </c>
    </row>
    <row r="63" spans="1:13" ht="15">
      <c r="A63" s="235" t="s">
        <v>195</v>
      </c>
      <c r="B63" s="241" t="s">
        <v>196</v>
      </c>
      <c r="C63" s="151">
        <v>344</v>
      </c>
      <c r="D63" s="151">
        <v>108</v>
      </c>
      <c r="E63" s="237" t="s">
        <v>197</v>
      </c>
      <c r="F63" s="242" t="s">
        <v>198</v>
      </c>
      <c r="G63" s="152">
        <v>1403</v>
      </c>
      <c r="H63" s="152">
        <v>1107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34975</v>
      </c>
      <c r="D64" s="155">
        <f>SUM(D58:D63)</f>
        <v>38662</v>
      </c>
      <c r="E64" s="237" t="s">
        <v>200</v>
      </c>
      <c r="F64" s="242" t="s">
        <v>201</v>
      </c>
      <c r="G64" s="152">
        <v>38968</v>
      </c>
      <c r="H64" s="152">
        <v>43898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9213</v>
      </c>
      <c r="H65" s="152">
        <v>9471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2477</v>
      </c>
      <c r="H66" s="152">
        <v>2715</v>
      </c>
    </row>
    <row r="67" spans="1:8" ht="15">
      <c r="A67" s="235" t="s">
        <v>207</v>
      </c>
      <c r="B67" s="241" t="s">
        <v>208</v>
      </c>
      <c r="C67" s="151">
        <v>23178</v>
      </c>
      <c r="D67" s="151">
        <v>12863</v>
      </c>
      <c r="E67" s="237" t="s">
        <v>209</v>
      </c>
      <c r="F67" s="242" t="s">
        <v>210</v>
      </c>
      <c r="G67" s="152">
        <v>1074</v>
      </c>
      <c r="H67" s="152">
        <v>688</v>
      </c>
    </row>
    <row r="68" spans="1:8" ht="15">
      <c r="A68" s="235" t="s">
        <v>211</v>
      </c>
      <c r="B68" s="241" t="s">
        <v>212</v>
      </c>
      <c r="C68" s="151">
        <v>16522</v>
      </c>
      <c r="D68" s="151">
        <v>23079</v>
      </c>
      <c r="E68" s="237" t="s">
        <v>213</v>
      </c>
      <c r="F68" s="242" t="s">
        <v>214</v>
      </c>
      <c r="G68" s="152">
        <v>8532</v>
      </c>
      <c r="H68" s="152">
        <v>7531</v>
      </c>
    </row>
    <row r="69" spans="1:8" ht="15">
      <c r="A69" s="235" t="s">
        <v>215</v>
      </c>
      <c r="B69" s="241" t="s">
        <v>216</v>
      </c>
      <c r="C69" s="151">
        <v>3334</v>
      </c>
      <c r="D69" s="151">
        <v>5042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2842</v>
      </c>
      <c r="D70" s="151">
        <v>3239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97821</v>
      </c>
      <c r="H71" s="161">
        <f>H59+H60+H61+H69+H70</f>
        <v>100368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45876</v>
      </c>
      <c r="D75" s="155">
        <f>SUM(D67:D74)</f>
        <v>44223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97821</v>
      </c>
      <c r="H79" s="162">
        <f>H71+H74+H75+H76</f>
        <v>100368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3053</v>
      </c>
      <c r="D87" s="151">
        <v>1733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610</v>
      </c>
      <c r="D88" s="151">
        <v>946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3663</v>
      </c>
      <c r="D91" s="155">
        <f>SUM(D87:D90)</f>
        <v>2679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240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84514</v>
      </c>
      <c r="D93" s="155">
        <f>D64+D75+D84+D91+D92</f>
        <v>85804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262859</v>
      </c>
      <c r="D94" s="164">
        <f>D93+D55</f>
        <v>272542</v>
      </c>
      <c r="E94" s="449" t="s">
        <v>270</v>
      </c>
      <c r="F94" s="289" t="s">
        <v>271</v>
      </c>
      <c r="G94" s="165">
        <f>G36+G39+G55+G79</f>
        <v>262859</v>
      </c>
      <c r="H94" s="165">
        <f>H36+H39+H55+H79</f>
        <v>272542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1" t="s">
        <v>879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880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СИЕНИТ ХОЛДИНГ АД</v>
      </c>
      <c r="C2" s="586"/>
      <c r="D2" s="586"/>
      <c r="E2" s="586"/>
      <c r="F2" s="588" t="s">
        <v>2</v>
      </c>
      <c r="G2" s="588"/>
      <c r="H2" s="526">
        <f>'справка №1-БАЛАНС'!H3</f>
        <v>115802861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87">
        <f>'справка №1-БАЛАНС'!E5</f>
        <v>40724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13372</v>
      </c>
      <c r="D9" s="46">
        <v>9620</v>
      </c>
      <c r="E9" s="298" t="s">
        <v>284</v>
      </c>
      <c r="F9" s="549" t="s">
        <v>285</v>
      </c>
      <c r="G9" s="550">
        <v>49381</v>
      </c>
      <c r="H9" s="550">
        <v>85543</v>
      </c>
    </row>
    <row r="10" spans="1:8" ht="12">
      <c r="A10" s="298" t="s">
        <v>286</v>
      </c>
      <c r="B10" s="299" t="s">
        <v>287</v>
      </c>
      <c r="C10" s="46">
        <v>31958</v>
      </c>
      <c r="D10" s="46">
        <v>56085</v>
      </c>
      <c r="E10" s="298" t="s">
        <v>288</v>
      </c>
      <c r="F10" s="549" t="s">
        <v>289</v>
      </c>
      <c r="G10" s="550">
        <v>622</v>
      </c>
      <c r="H10" s="550">
        <v>338</v>
      </c>
    </row>
    <row r="11" spans="1:8" ht="12">
      <c r="A11" s="298" t="s">
        <v>290</v>
      </c>
      <c r="B11" s="299" t="s">
        <v>291</v>
      </c>
      <c r="C11" s="46">
        <v>2795</v>
      </c>
      <c r="D11" s="46">
        <v>3257</v>
      </c>
      <c r="E11" s="300" t="s">
        <v>292</v>
      </c>
      <c r="F11" s="549" t="s">
        <v>293</v>
      </c>
      <c r="G11" s="550">
        <v>5405</v>
      </c>
      <c r="H11" s="550">
        <v>2864</v>
      </c>
    </row>
    <row r="12" spans="1:8" ht="12">
      <c r="A12" s="298" t="s">
        <v>294</v>
      </c>
      <c r="B12" s="299" t="s">
        <v>295</v>
      </c>
      <c r="C12" s="46">
        <v>4023</v>
      </c>
      <c r="D12" s="46">
        <v>4977</v>
      </c>
      <c r="E12" s="300" t="s">
        <v>78</v>
      </c>
      <c r="F12" s="549" t="s">
        <v>296</v>
      </c>
      <c r="G12" s="550">
        <v>4492</v>
      </c>
      <c r="H12" s="550">
        <v>13204</v>
      </c>
    </row>
    <row r="13" spans="1:18" ht="12">
      <c r="A13" s="298" t="s">
        <v>297</v>
      </c>
      <c r="B13" s="299" t="s">
        <v>298</v>
      </c>
      <c r="C13" s="46">
        <v>680</v>
      </c>
      <c r="D13" s="46">
        <v>802</v>
      </c>
      <c r="E13" s="301" t="s">
        <v>51</v>
      </c>
      <c r="F13" s="551" t="s">
        <v>299</v>
      </c>
      <c r="G13" s="548">
        <f>SUM(G9:G12)</f>
        <v>59900</v>
      </c>
      <c r="H13" s="548">
        <f>SUM(H9:H12)</f>
        <v>101949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3963</v>
      </c>
      <c r="D14" s="46">
        <v>7304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-703</v>
      </c>
      <c r="D15" s="47">
        <v>252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1302</v>
      </c>
      <c r="D16" s="47">
        <v>630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57390</v>
      </c>
      <c r="D19" s="49">
        <f>SUM(D9:D15)+D16</f>
        <v>82927</v>
      </c>
      <c r="E19" s="304" t="s">
        <v>316</v>
      </c>
      <c r="F19" s="552" t="s">
        <v>317</v>
      </c>
      <c r="G19" s="550">
        <v>5</v>
      </c>
      <c r="H19" s="550">
        <v>19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3174</v>
      </c>
      <c r="D22" s="46">
        <v>2397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32</v>
      </c>
      <c r="E24" s="301" t="s">
        <v>103</v>
      </c>
      <c r="F24" s="554" t="s">
        <v>333</v>
      </c>
      <c r="G24" s="548">
        <f>SUM(G19:G23)</f>
        <v>5</v>
      </c>
      <c r="H24" s="548">
        <f>SUM(H19:H23)</f>
        <v>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280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3174</v>
      </c>
      <c r="D26" s="49">
        <f>SUM(D22:D25)</f>
        <v>2709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60564</v>
      </c>
      <c r="D28" s="50">
        <f>D26+D19</f>
        <v>85636</v>
      </c>
      <c r="E28" s="127" t="s">
        <v>338</v>
      </c>
      <c r="F28" s="554" t="s">
        <v>339</v>
      </c>
      <c r="G28" s="548">
        <f>G13+G15+G24</f>
        <v>59905</v>
      </c>
      <c r="H28" s="548">
        <f>H13+H15+H24</f>
        <v>101968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16332</v>
      </c>
      <c r="E30" s="127" t="s">
        <v>342</v>
      </c>
      <c r="F30" s="554" t="s">
        <v>343</v>
      </c>
      <c r="G30" s="53">
        <f>IF((C28-G28)&gt;0,C28-G28,0)</f>
        <v>659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60564</v>
      </c>
      <c r="D33" s="49">
        <f>D28-D31+D32</f>
        <v>85636</v>
      </c>
      <c r="E33" s="127" t="s">
        <v>352</v>
      </c>
      <c r="F33" s="554" t="s">
        <v>353</v>
      </c>
      <c r="G33" s="53">
        <f>G32-G31+G28</f>
        <v>59905</v>
      </c>
      <c r="H33" s="53">
        <f>H32-H31+H28</f>
        <v>101968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16332</v>
      </c>
      <c r="E34" s="128" t="s">
        <v>356</v>
      </c>
      <c r="F34" s="554" t="s">
        <v>357</v>
      </c>
      <c r="G34" s="548">
        <f>IF((C33-G33)&gt;0,C33-G33,0)</f>
        <v>659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16332</v>
      </c>
      <c r="E39" s="313" t="s">
        <v>368</v>
      </c>
      <c r="F39" s="558" t="s">
        <v>369</v>
      </c>
      <c r="G39" s="559">
        <f>IF(G34&gt;0,IF(C35+G34&lt;0,0,C35+G34),IF(C34-C35&lt;0,C35-C34,0))</f>
        <v>659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65</v>
      </c>
      <c r="E40" s="127" t="s">
        <v>370</v>
      </c>
      <c r="F40" s="558" t="s">
        <v>372</v>
      </c>
      <c r="G40" s="550">
        <v>1419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760</v>
      </c>
      <c r="D41" s="52">
        <f>IF(H39=0,IF(D39-D40&gt;0,D39-D40+H40,0),IF(H39-H40&lt;0,H40-H39+D39,0))</f>
        <v>16267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60564</v>
      </c>
      <c r="D42" s="53">
        <f>D33+D35+D39</f>
        <v>101968</v>
      </c>
      <c r="E42" s="128" t="s">
        <v>379</v>
      </c>
      <c r="F42" s="129" t="s">
        <v>380</v>
      </c>
      <c r="G42" s="53">
        <f>G39+G33</f>
        <v>60564</v>
      </c>
      <c r="H42" s="53">
        <f>H39+H33</f>
        <v>101968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/>
      <c r="C48" s="427" t="s">
        <v>381</v>
      </c>
      <c r="D48" s="584" t="s">
        <v>881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882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" bottom="0.2" header="0.2" footer="0.2"/>
  <pageSetup horizontalDpi="600" verticalDpi="600" orientation="landscape" paperSize="9" scale="8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40724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62020</v>
      </c>
      <c r="D10" s="54">
        <v>69009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-53746</v>
      </c>
      <c r="D11" s="54">
        <v>-64145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-3826</v>
      </c>
      <c r="D13" s="54">
        <v>-4774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-698</v>
      </c>
      <c r="D14" s="54">
        <v>-482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-54</v>
      </c>
      <c r="D15" s="54">
        <v>-54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-180</v>
      </c>
      <c r="D19" s="54">
        <v>-637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3516</v>
      </c>
      <c r="D20" s="55">
        <f>SUM(D10:D19)</f>
        <v>-1083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-31</v>
      </c>
      <c r="D22" s="54">
        <v>-306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1586</v>
      </c>
      <c r="D23" s="54">
        <v>3796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1555</v>
      </c>
      <c r="D32" s="55">
        <f>SUM(D22:D31)</f>
        <v>3490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8519</v>
      </c>
      <c r="D36" s="54">
        <v>7306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-9281</v>
      </c>
      <c r="D37" s="54">
        <v>-6786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-1529</v>
      </c>
      <c r="D38" s="54">
        <v>-932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-584</v>
      </c>
      <c r="D39" s="54">
        <v>-1141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-1212</v>
      </c>
      <c r="D41" s="54">
        <v>-1351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-4087</v>
      </c>
      <c r="D42" s="55">
        <f>SUM(D34:D41)</f>
        <v>-2904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984</v>
      </c>
      <c r="D43" s="55">
        <f>D42+D32+D20</f>
        <v>-497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2679</v>
      </c>
      <c r="D44" s="132">
        <v>2707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3663</v>
      </c>
      <c r="D45" s="55">
        <f>D44+D43</f>
        <v>2210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272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880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СИЕНИТ ХОЛДИНГ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40724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17604</v>
      </c>
      <c r="I11" s="58">
        <f>'справка №1-БАЛАНС'!H28+'справка №1-БАЛАНС'!H31</f>
        <v>77384</v>
      </c>
      <c r="J11" s="58">
        <f>'справка №1-БАЛАНС'!H29+'справка №1-БАЛАНС'!H32</f>
        <v>0</v>
      </c>
      <c r="K11" s="60"/>
      <c r="L11" s="344">
        <f>SUM(C11:K11)</f>
        <v>95988</v>
      </c>
      <c r="M11" s="58">
        <f>'справка №1-БАЛАНС'!H39</f>
        <v>2563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17604</v>
      </c>
      <c r="I15" s="61">
        <f t="shared" si="2"/>
        <v>77384</v>
      </c>
      <c r="J15" s="61">
        <f t="shared" si="2"/>
        <v>0</v>
      </c>
      <c r="K15" s="61">
        <f t="shared" si="2"/>
        <v>0</v>
      </c>
      <c r="L15" s="344">
        <f t="shared" si="1"/>
        <v>95988</v>
      </c>
      <c r="M15" s="61">
        <f t="shared" si="2"/>
        <v>2563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760</v>
      </c>
      <c r="J16" s="345">
        <f>+'справка №1-БАЛАНС'!G32</f>
        <v>0</v>
      </c>
      <c r="K16" s="60"/>
      <c r="L16" s="344">
        <f t="shared" si="1"/>
        <v>760</v>
      </c>
      <c r="M16" s="60">
        <v>-1419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-1</v>
      </c>
      <c r="I28" s="60">
        <v>13</v>
      </c>
      <c r="J28" s="60"/>
      <c r="K28" s="60"/>
      <c r="L28" s="344">
        <f t="shared" si="1"/>
        <v>12</v>
      </c>
      <c r="M28" s="60">
        <v>-1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17603</v>
      </c>
      <c r="I29" s="59">
        <f t="shared" si="6"/>
        <v>78157</v>
      </c>
      <c r="J29" s="59">
        <f t="shared" si="6"/>
        <v>0</v>
      </c>
      <c r="K29" s="59">
        <f t="shared" si="6"/>
        <v>0</v>
      </c>
      <c r="L29" s="344">
        <f t="shared" si="1"/>
        <v>96760</v>
      </c>
      <c r="M29" s="59">
        <f t="shared" si="6"/>
        <v>1143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17603</v>
      </c>
      <c r="I32" s="59">
        <f t="shared" si="7"/>
        <v>78157</v>
      </c>
      <c r="J32" s="59">
        <f t="shared" si="7"/>
        <v>0</v>
      </c>
      <c r="K32" s="59">
        <f t="shared" si="7"/>
        <v>0</v>
      </c>
      <c r="L32" s="344">
        <f t="shared" si="1"/>
        <v>96760</v>
      </c>
      <c r="M32" s="59">
        <f>M29+M30+M31</f>
        <v>1143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912</v>
      </c>
      <c r="B38" s="19"/>
      <c r="C38" s="15"/>
      <c r="D38" s="592" t="s">
        <v>381</v>
      </c>
      <c r="E38" s="592"/>
      <c r="F38" s="592" t="s">
        <v>881</v>
      </c>
      <c r="G38" s="592"/>
      <c r="H38" s="592"/>
      <c r="I38" s="592"/>
      <c r="J38" s="15" t="s">
        <v>883</v>
      </c>
      <c r="K38" s="15"/>
      <c r="L38" s="592" t="s">
        <v>882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B13">
      <selection activeCell="G30" sqref="G3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СИЕНИТ ХОЛДИНГ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40724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43019</v>
      </c>
      <c r="E9" s="189">
        <v>157</v>
      </c>
      <c r="F9" s="189">
        <v>398</v>
      </c>
      <c r="G9" s="74">
        <f>D9+E9-F9</f>
        <v>42778</v>
      </c>
      <c r="H9" s="65"/>
      <c r="I9" s="65"/>
      <c r="J9" s="74">
        <f>G9+H9-I9</f>
        <v>42778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42778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35162</v>
      </c>
      <c r="E10" s="189">
        <v>2682</v>
      </c>
      <c r="F10" s="189">
        <v>1605</v>
      </c>
      <c r="G10" s="74">
        <f aca="true" t="shared" si="2" ref="G10:G39">D10+E10-F10</f>
        <v>36239</v>
      </c>
      <c r="H10" s="65"/>
      <c r="I10" s="65"/>
      <c r="J10" s="74">
        <f aca="true" t="shared" si="3" ref="J10:J39">G10+H10-I10</f>
        <v>36239</v>
      </c>
      <c r="K10" s="65">
        <v>1744</v>
      </c>
      <c r="L10" s="65">
        <v>655</v>
      </c>
      <c r="M10" s="65">
        <v>28</v>
      </c>
      <c r="N10" s="74">
        <f aca="true" t="shared" si="4" ref="N10:N39">K10+L10-M10</f>
        <v>2371</v>
      </c>
      <c r="O10" s="65"/>
      <c r="P10" s="65"/>
      <c r="Q10" s="74">
        <f t="shared" si="0"/>
        <v>2371</v>
      </c>
      <c r="R10" s="74">
        <f t="shared" si="1"/>
        <v>33868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21134</v>
      </c>
      <c r="E11" s="189">
        <v>275</v>
      </c>
      <c r="F11" s="189">
        <v>42</v>
      </c>
      <c r="G11" s="74">
        <f t="shared" si="2"/>
        <v>21367</v>
      </c>
      <c r="H11" s="65"/>
      <c r="I11" s="65"/>
      <c r="J11" s="74">
        <f t="shared" si="3"/>
        <v>21367</v>
      </c>
      <c r="K11" s="65">
        <v>12805</v>
      </c>
      <c r="L11" s="65">
        <v>1208</v>
      </c>
      <c r="M11" s="65"/>
      <c r="N11" s="74">
        <f t="shared" si="4"/>
        <v>14013</v>
      </c>
      <c r="O11" s="65"/>
      <c r="P11" s="65"/>
      <c r="Q11" s="74">
        <f t="shared" si="0"/>
        <v>14013</v>
      </c>
      <c r="R11" s="74">
        <f t="shared" si="1"/>
        <v>7354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2402</v>
      </c>
      <c r="E12" s="189"/>
      <c r="F12" s="189">
        <v>7</v>
      </c>
      <c r="G12" s="74">
        <f t="shared" si="2"/>
        <v>2395</v>
      </c>
      <c r="H12" s="65"/>
      <c r="I12" s="65"/>
      <c r="J12" s="74">
        <f t="shared" si="3"/>
        <v>2395</v>
      </c>
      <c r="K12" s="65">
        <v>1191</v>
      </c>
      <c r="L12" s="65">
        <v>10</v>
      </c>
      <c r="M12" s="65"/>
      <c r="N12" s="74">
        <f t="shared" si="4"/>
        <v>1201</v>
      </c>
      <c r="O12" s="65"/>
      <c r="P12" s="65"/>
      <c r="Q12" s="74">
        <f t="shared" si="0"/>
        <v>1201</v>
      </c>
      <c r="R12" s="74">
        <f t="shared" si="1"/>
        <v>1194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9944</v>
      </c>
      <c r="E13" s="189">
        <v>90</v>
      </c>
      <c r="F13" s="189">
        <v>8</v>
      </c>
      <c r="G13" s="74">
        <f t="shared" si="2"/>
        <v>10026</v>
      </c>
      <c r="H13" s="65"/>
      <c r="I13" s="65"/>
      <c r="J13" s="74">
        <f t="shared" si="3"/>
        <v>10026</v>
      </c>
      <c r="K13" s="65">
        <v>5854</v>
      </c>
      <c r="L13" s="65">
        <v>667</v>
      </c>
      <c r="M13" s="65">
        <v>3</v>
      </c>
      <c r="N13" s="74">
        <f t="shared" si="4"/>
        <v>6518</v>
      </c>
      <c r="O13" s="65"/>
      <c r="P13" s="65"/>
      <c r="Q13" s="74">
        <f t="shared" si="0"/>
        <v>6518</v>
      </c>
      <c r="R13" s="74">
        <f t="shared" si="1"/>
        <v>3508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1450</v>
      </c>
      <c r="E14" s="189">
        <v>34</v>
      </c>
      <c r="F14" s="189">
        <v>46</v>
      </c>
      <c r="G14" s="74">
        <f t="shared" si="2"/>
        <v>1438</v>
      </c>
      <c r="H14" s="65"/>
      <c r="I14" s="65"/>
      <c r="J14" s="74">
        <f t="shared" si="3"/>
        <v>1438</v>
      </c>
      <c r="K14" s="65">
        <v>445</v>
      </c>
      <c r="L14" s="65">
        <v>160</v>
      </c>
      <c r="M14" s="65"/>
      <c r="N14" s="74">
        <f t="shared" si="4"/>
        <v>605</v>
      </c>
      <c r="O14" s="65"/>
      <c r="P14" s="65"/>
      <c r="Q14" s="74">
        <f t="shared" si="0"/>
        <v>605</v>
      </c>
      <c r="R14" s="74">
        <f t="shared" si="1"/>
        <v>833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16274</v>
      </c>
      <c r="E15" s="457">
        <v>194</v>
      </c>
      <c r="F15" s="457"/>
      <c r="G15" s="74">
        <f t="shared" si="2"/>
        <v>16468</v>
      </c>
      <c r="H15" s="458"/>
      <c r="I15" s="458"/>
      <c r="J15" s="74">
        <f t="shared" si="3"/>
        <v>16468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16468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1802</v>
      </c>
      <c r="E16" s="189">
        <v>41</v>
      </c>
      <c r="F16" s="189">
        <v>1</v>
      </c>
      <c r="G16" s="74">
        <f t="shared" si="2"/>
        <v>1842</v>
      </c>
      <c r="H16" s="65"/>
      <c r="I16" s="65"/>
      <c r="J16" s="74">
        <f t="shared" si="3"/>
        <v>1842</v>
      </c>
      <c r="K16" s="65">
        <v>1012</v>
      </c>
      <c r="L16" s="65">
        <v>88</v>
      </c>
      <c r="M16" s="65">
        <v>2</v>
      </c>
      <c r="N16" s="74">
        <f t="shared" si="4"/>
        <v>1098</v>
      </c>
      <c r="O16" s="65"/>
      <c r="P16" s="65"/>
      <c r="Q16" s="74">
        <f aca="true" t="shared" si="5" ref="Q16:Q25">N16+O16-P16</f>
        <v>1098</v>
      </c>
      <c r="R16" s="74">
        <f aca="true" t="shared" si="6" ref="R16:R25">J16-Q16</f>
        <v>744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131187</v>
      </c>
      <c r="E17" s="194">
        <f>SUM(E9:E16)</f>
        <v>3473</v>
      </c>
      <c r="F17" s="194">
        <f>SUM(F9:F16)</f>
        <v>2107</v>
      </c>
      <c r="G17" s="74">
        <f t="shared" si="2"/>
        <v>132553</v>
      </c>
      <c r="H17" s="75">
        <f>SUM(H9:H16)</f>
        <v>0</v>
      </c>
      <c r="I17" s="75">
        <f>SUM(I9:I16)</f>
        <v>0</v>
      </c>
      <c r="J17" s="74">
        <f t="shared" si="3"/>
        <v>132553</v>
      </c>
      <c r="K17" s="75">
        <f>SUM(K9:K16)</f>
        <v>23051</v>
      </c>
      <c r="L17" s="75">
        <f>SUM(L9:L16)</f>
        <v>2788</v>
      </c>
      <c r="M17" s="75">
        <f>SUM(M9:M16)</f>
        <v>33</v>
      </c>
      <c r="N17" s="74">
        <f t="shared" si="4"/>
        <v>25806</v>
      </c>
      <c r="O17" s="75">
        <f>SUM(O9:O16)</f>
        <v>0</v>
      </c>
      <c r="P17" s="75">
        <f>SUM(P9:P16)</f>
        <v>0</v>
      </c>
      <c r="Q17" s="74">
        <f t="shared" si="5"/>
        <v>25806</v>
      </c>
      <c r="R17" s="74">
        <f t="shared" si="6"/>
        <v>106747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216</v>
      </c>
      <c r="E22" s="189"/>
      <c r="F22" s="189"/>
      <c r="G22" s="74">
        <f t="shared" si="2"/>
        <v>216</v>
      </c>
      <c r="H22" s="65"/>
      <c r="I22" s="65"/>
      <c r="J22" s="74">
        <f t="shared" si="3"/>
        <v>216</v>
      </c>
      <c r="K22" s="65">
        <v>214</v>
      </c>
      <c r="L22" s="65">
        <v>1</v>
      </c>
      <c r="M22" s="65"/>
      <c r="N22" s="74">
        <f t="shared" si="4"/>
        <v>215</v>
      </c>
      <c r="O22" s="65"/>
      <c r="P22" s="65"/>
      <c r="Q22" s="74">
        <f t="shared" si="5"/>
        <v>215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22</v>
      </c>
      <c r="E23" s="189"/>
      <c r="F23" s="189"/>
      <c r="G23" s="74">
        <f t="shared" si="2"/>
        <v>22</v>
      </c>
      <c r="H23" s="65"/>
      <c r="I23" s="65"/>
      <c r="J23" s="74">
        <f t="shared" si="3"/>
        <v>22</v>
      </c>
      <c r="K23" s="65">
        <v>22</v>
      </c>
      <c r="L23" s="65"/>
      <c r="M23" s="65"/>
      <c r="N23" s="74">
        <f t="shared" si="4"/>
        <v>22</v>
      </c>
      <c r="O23" s="65"/>
      <c r="P23" s="65"/>
      <c r="Q23" s="74">
        <f t="shared" si="5"/>
        <v>22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53</v>
      </c>
      <c r="E24" s="189"/>
      <c r="F24" s="189"/>
      <c r="G24" s="74">
        <f t="shared" si="2"/>
        <v>53</v>
      </c>
      <c r="H24" s="65"/>
      <c r="I24" s="65"/>
      <c r="J24" s="74">
        <f t="shared" si="3"/>
        <v>53</v>
      </c>
      <c r="K24" s="65">
        <v>17</v>
      </c>
      <c r="L24" s="65">
        <v>6</v>
      </c>
      <c r="M24" s="65"/>
      <c r="N24" s="74">
        <f t="shared" si="4"/>
        <v>23</v>
      </c>
      <c r="O24" s="65"/>
      <c r="P24" s="65"/>
      <c r="Q24" s="74">
        <f t="shared" si="5"/>
        <v>23</v>
      </c>
      <c r="R24" s="74">
        <f t="shared" si="6"/>
        <v>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291</v>
      </c>
      <c r="H25" s="66">
        <f t="shared" si="7"/>
        <v>0</v>
      </c>
      <c r="I25" s="66">
        <f t="shared" si="7"/>
        <v>0</v>
      </c>
      <c r="J25" s="67">
        <f t="shared" si="3"/>
        <v>291</v>
      </c>
      <c r="K25" s="66">
        <f t="shared" si="7"/>
        <v>253</v>
      </c>
      <c r="L25" s="66">
        <f t="shared" si="7"/>
        <v>7</v>
      </c>
      <c r="M25" s="66">
        <f t="shared" si="7"/>
        <v>0</v>
      </c>
      <c r="N25" s="67">
        <f t="shared" si="4"/>
        <v>260</v>
      </c>
      <c r="O25" s="66">
        <f t="shared" si="7"/>
        <v>0</v>
      </c>
      <c r="P25" s="66">
        <f t="shared" si="7"/>
        <v>0</v>
      </c>
      <c r="Q25" s="67">
        <f t="shared" si="5"/>
        <v>260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33320</v>
      </c>
      <c r="E27" s="192">
        <f aca="true" t="shared" si="8" ref="E27:P27">SUM(E28:E31)</f>
        <v>0</v>
      </c>
      <c r="F27" s="192">
        <f t="shared" si="8"/>
        <v>2</v>
      </c>
      <c r="G27" s="71">
        <f t="shared" si="2"/>
        <v>33318</v>
      </c>
      <c r="H27" s="70">
        <f t="shared" si="8"/>
        <v>0</v>
      </c>
      <c r="I27" s="70">
        <f t="shared" si="8"/>
        <v>0</v>
      </c>
      <c r="J27" s="71">
        <f t="shared" si="3"/>
        <v>33318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33318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20691</v>
      </c>
      <c r="E28" s="189"/>
      <c r="F28" s="189"/>
      <c r="G28" s="74">
        <f t="shared" si="2"/>
        <v>20691</v>
      </c>
      <c r="H28" s="65"/>
      <c r="I28" s="65"/>
      <c r="J28" s="74">
        <f t="shared" si="3"/>
        <v>20691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20691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698</v>
      </c>
      <c r="E29" s="189"/>
      <c r="F29" s="189"/>
      <c r="G29" s="74">
        <f t="shared" si="2"/>
        <v>698</v>
      </c>
      <c r="H29" s="72"/>
      <c r="I29" s="72"/>
      <c r="J29" s="74">
        <f t="shared" si="3"/>
        <v>698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698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11931</v>
      </c>
      <c r="E30" s="189"/>
      <c r="F30" s="189">
        <v>2</v>
      </c>
      <c r="G30" s="74">
        <f t="shared" si="2"/>
        <v>11929</v>
      </c>
      <c r="H30" s="72"/>
      <c r="I30" s="72"/>
      <c r="J30" s="74">
        <f t="shared" si="3"/>
        <v>11929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11929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33320</v>
      </c>
      <c r="E38" s="194">
        <f aca="true" t="shared" si="12" ref="E38:P38">E27+E32+E37</f>
        <v>0</v>
      </c>
      <c r="F38" s="194">
        <f t="shared" si="12"/>
        <v>2</v>
      </c>
      <c r="G38" s="74">
        <f t="shared" si="2"/>
        <v>33318</v>
      </c>
      <c r="H38" s="75">
        <f t="shared" si="12"/>
        <v>0</v>
      </c>
      <c r="I38" s="75">
        <f t="shared" si="12"/>
        <v>0</v>
      </c>
      <c r="J38" s="74">
        <f t="shared" si="3"/>
        <v>33318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33318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164798</v>
      </c>
      <c r="E40" s="438">
        <f>E17+E18+E19+E25+E38+E39</f>
        <v>3473</v>
      </c>
      <c r="F40" s="438">
        <f aca="true" t="shared" si="13" ref="F40:R40">F17+F18+F19+F25+F38+F39</f>
        <v>2109</v>
      </c>
      <c r="G40" s="438">
        <f t="shared" si="13"/>
        <v>166162</v>
      </c>
      <c r="H40" s="438">
        <f t="shared" si="13"/>
        <v>0</v>
      </c>
      <c r="I40" s="438">
        <f t="shared" si="13"/>
        <v>0</v>
      </c>
      <c r="J40" s="438">
        <f t="shared" si="13"/>
        <v>166162</v>
      </c>
      <c r="K40" s="438">
        <f t="shared" si="13"/>
        <v>23304</v>
      </c>
      <c r="L40" s="438">
        <f t="shared" si="13"/>
        <v>2795</v>
      </c>
      <c r="M40" s="438">
        <f t="shared" si="13"/>
        <v>33</v>
      </c>
      <c r="N40" s="438">
        <f t="shared" si="13"/>
        <v>26066</v>
      </c>
      <c r="O40" s="438">
        <f t="shared" si="13"/>
        <v>0</v>
      </c>
      <c r="P40" s="438">
        <f t="shared" si="13"/>
        <v>0</v>
      </c>
      <c r="Q40" s="438">
        <f t="shared" si="13"/>
        <v>26066</v>
      </c>
      <c r="R40" s="438">
        <f t="shared" si="13"/>
        <v>140096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911</v>
      </c>
      <c r="C44" s="354"/>
      <c r="D44" s="355"/>
      <c r="E44" s="355"/>
      <c r="F44" s="355"/>
      <c r="G44" s="351"/>
      <c r="H44" s="356" t="s">
        <v>884</v>
      </c>
      <c r="I44" s="356"/>
      <c r="J44" s="356"/>
      <c r="K44" s="613"/>
      <c r="L44" s="613"/>
      <c r="M44" s="613"/>
      <c r="N44" s="613"/>
      <c r="O44" s="602" t="s">
        <v>880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40724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35964</v>
      </c>
      <c r="D11" s="119">
        <f>SUM(D12:D14)</f>
        <v>0</v>
      </c>
      <c r="E11" s="120">
        <f>SUM(E12:E14)</f>
        <v>35964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34497</v>
      </c>
      <c r="D12" s="108"/>
      <c r="E12" s="120">
        <f aca="true" t="shared" si="0" ref="E12:E42">C12-D12</f>
        <v>34497</v>
      </c>
      <c r="F12" s="106"/>
    </row>
    <row r="13" spans="1:6" ht="12">
      <c r="A13" s="396" t="s">
        <v>621</v>
      </c>
      <c r="B13" s="397" t="s">
        <v>622</v>
      </c>
      <c r="C13" s="108">
        <v>1467</v>
      </c>
      <c r="D13" s="108"/>
      <c r="E13" s="120">
        <f t="shared" si="0"/>
        <v>1467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965</v>
      </c>
      <c r="D15" s="108"/>
      <c r="E15" s="120">
        <f t="shared" si="0"/>
        <v>965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36929</v>
      </c>
      <c r="D19" s="104">
        <f>D11+D15+D16</f>
        <v>0</v>
      </c>
      <c r="E19" s="118">
        <f>E11+E15+E16</f>
        <v>36929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215</v>
      </c>
      <c r="D21" s="108"/>
      <c r="E21" s="120">
        <f t="shared" si="0"/>
        <v>215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23178</v>
      </c>
      <c r="D24" s="119">
        <f>SUM(D25:D27)</f>
        <v>23178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17926</v>
      </c>
      <c r="D25" s="108">
        <v>17926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4826</v>
      </c>
      <c r="D26" s="108">
        <v>4826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426</v>
      </c>
      <c r="D27" s="108">
        <v>426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16522</v>
      </c>
      <c r="D28" s="108">
        <v>16522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3334</v>
      </c>
      <c r="D29" s="108">
        <v>3334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2842</v>
      </c>
      <c r="D30" s="108">
        <v>2842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45876</v>
      </c>
      <c r="D43" s="104">
        <f>D24+D28+D29+D31+D30+D32+D33+D38</f>
        <v>45876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83020</v>
      </c>
      <c r="D44" s="103">
        <f>D43+D21+D19+D9</f>
        <v>45876</v>
      </c>
      <c r="E44" s="118">
        <f>E43+E21+E19+E9</f>
        <v>37144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11411</v>
      </c>
      <c r="D52" s="103">
        <f>SUM(D53:D55)</f>
        <v>0</v>
      </c>
      <c r="E52" s="119">
        <f>C52-D52</f>
        <v>11411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11411</v>
      </c>
      <c r="D53" s="108"/>
      <c r="E53" s="119">
        <f>C53-D53</f>
        <v>11411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36422</v>
      </c>
      <c r="D56" s="103">
        <f>D57+D59</f>
        <v>0</v>
      </c>
      <c r="E56" s="119">
        <f t="shared" si="1"/>
        <v>36422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22483</v>
      </c>
      <c r="D57" s="108"/>
      <c r="E57" s="119">
        <f t="shared" si="1"/>
        <v>22483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13939</v>
      </c>
      <c r="D59" s="108"/>
      <c r="E59" s="119">
        <f t="shared" si="1"/>
        <v>13939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5644</v>
      </c>
      <c r="D62" s="108"/>
      <c r="E62" s="119">
        <f t="shared" si="1"/>
        <v>5644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496</v>
      </c>
      <c r="D64" s="108"/>
      <c r="E64" s="119">
        <f t="shared" si="1"/>
        <v>496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53973</v>
      </c>
      <c r="D66" s="103">
        <f>D52+D56+D61+D62+D63+D64</f>
        <v>0</v>
      </c>
      <c r="E66" s="119">
        <f t="shared" si="1"/>
        <v>53973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1148</v>
      </c>
      <c r="D68" s="108"/>
      <c r="E68" s="119">
        <f t="shared" si="1"/>
        <v>1148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18039</v>
      </c>
      <c r="D71" s="105">
        <f>SUM(D72:D74)</f>
        <v>18039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6580</v>
      </c>
      <c r="D72" s="108">
        <v>6580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11459</v>
      </c>
      <c r="D74" s="108">
        <v>11459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16159</v>
      </c>
      <c r="D80" s="103">
        <f>SUM(D81:D84)</f>
        <v>16159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966</v>
      </c>
      <c r="D82" s="108">
        <v>966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15193</v>
      </c>
      <c r="D83" s="108">
        <v>15193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61667</v>
      </c>
      <c r="D85" s="104">
        <f>SUM(D86:D90)+D94</f>
        <v>61667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1403</v>
      </c>
      <c r="D86" s="108">
        <v>1403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38968</v>
      </c>
      <c r="D87" s="108">
        <v>38968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9213</v>
      </c>
      <c r="D88" s="108">
        <v>9213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2477</v>
      </c>
      <c r="D89" s="108">
        <v>2477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8532</v>
      </c>
      <c r="D90" s="103">
        <f>SUM(D91:D93)</f>
        <v>8532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3393</v>
      </c>
      <c r="D91" s="108">
        <v>3393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4241</v>
      </c>
      <c r="D92" s="108">
        <v>4241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898</v>
      </c>
      <c r="D93" s="108">
        <v>898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1074</v>
      </c>
      <c r="D94" s="108">
        <v>1074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97821</v>
      </c>
      <c r="D96" s="104">
        <f>D85+D80+D75+D71+D95</f>
        <v>97821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152942</v>
      </c>
      <c r="D97" s="104">
        <f>D96+D68+D66</f>
        <v>97821</v>
      </c>
      <c r="E97" s="104">
        <f>E96+E68+E66</f>
        <v>55121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911</v>
      </c>
      <c r="B109" s="615"/>
      <c r="C109" s="615" t="s">
        <v>879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3" sqref="C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40724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911</v>
      </c>
      <c r="B30" s="625"/>
      <c r="C30" s="625"/>
      <c r="D30" s="459" t="s">
        <v>817</v>
      </c>
      <c r="E30" s="624" t="s">
        <v>881</v>
      </c>
      <c r="F30" s="624"/>
      <c r="G30" s="624"/>
      <c r="H30" s="420" t="s">
        <v>779</v>
      </c>
      <c r="I30" s="624" t="s">
        <v>882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27">
      <selection activeCell="A59" sqref="A59"/>
    </sheetView>
  </sheetViews>
  <sheetFormatPr defaultColWidth="10.75390625" defaultRowHeight="12.75"/>
  <cols>
    <col min="1" max="1" width="49.003906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40724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872</v>
      </c>
      <c r="B13" s="37"/>
      <c r="C13" s="441">
        <v>4.5</v>
      </c>
      <c r="D13" s="575">
        <v>0.9</v>
      </c>
      <c r="E13" s="441"/>
      <c r="F13" s="443">
        <f aca="true" t="shared" si="0" ref="F13:F35">C13-E13</f>
        <v>4.5</v>
      </c>
    </row>
    <row r="14" spans="1:6" ht="12.75">
      <c r="A14" s="36" t="s">
        <v>859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861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862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863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864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865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866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867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885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870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871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900</v>
      </c>
      <c r="B25" s="37"/>
      <c r="C25" s="441">
        <v>5</v>
      </c>
      <c r="D25" s="575">
        <v>1</v>
      </c>
      <c r="E25" s="441"/>
      <c r="F25" s="443">
        <f t="shared" si="0"/>
        <v>5</v>
      </c>
    </row>
    <row r="26" spans="1:6" ht="12.75">
      <c r="A26" s="36" t="s">
        <v>901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902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903</v>
      </c>
      <c r="B28" s="37"/>
      <c r="C28" s="441">
        <v>1302.8</v>
      </c>
      <c r="D28" s="575">
        <v>1</v>
      </c>
      <c r="E28" s="441"/>
      <c r="F28" s="443">
        <f t="shared" si="0"/>
        <v>1302.8</v>
      </c>
    </row>
    <row r="29" spans="1:6" ht="12" customHeight="1">
      <c r="A29" s="36" t="s">
        <v>904</v>
      </c>
      <c r="B29" s="37"/>
      <c r="C29" s="441">
        <v>17585.42192</v>
      </c>
      <c r="D29" s="575">
        <v>1</v>
      </c>
      <c r="E29" s="441"/>
      <c r="F29" s="443">
        <f t="shared" si="0"/>
        <v>17585.42192</v>
      </c>
    </row>
    <row r="30" spans="1:6" ht="12" customHeight="1">
      <c r="A30" s="36" t="s">
        <v>905</v>
      </c>
      <c r="B30" s="37"/>
      <c r="C30" s="441">
        <v>45</v>
      </c>
      <c r="D30" s="575">
        <v>0.9</v>
      </c>
      <c r="E30" s="441"/>
      <c r="F30" s="443">
        <f t="shared" si="0"/>
        <v>45</v>
      </c>
    </row>
    <row r="31" spans="1:6" ht="12" customHeight="1">
      <c r="A31" s="36" t="s">
        <v>906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907</v>
      </c>
      <c r="B32" s="37"/>
      <c r="C32" s="441">
        <v>195.583</v>
      </c>
      <c r="D32" s="575">
        <v>1</v>
      </c>
      <c r="E32" s="441"/>
      <c r="F32" s="443">
        <f>C32-E32</f>
        <v>195.583</v>
      </c>
    </row>
    <row r="33" spans="1:6" ht="12" customHeight="1">
      <c r="A33" s="36" t="s">
        <v>908</v>
      </c>
      <c r="B33" s="37"/>
      <c r="C33" s="441">
        <v>5</v>
      </c>
      <c r="D33" s="575">
        <v>0.65</v>
      </c>
      <c r="E33" s="441"/>
      <c r="F33" s="443">
        <f>C33-E33</f>
        <v>5</v>
      </c>
    </row>
    <row r="34" spans="1:6" ht="12" customHeight="1">
      <c r="A34" s="36" t="s">
        <v>909</v>
      </c>
      <c r="B34" s="37"/>
      <c r="C34" s="441">
        <v>5</v>
      </c>
      <c r="D34" s="575">
        <v>1</v>
      </c>
      <c r="E34" s="441"/>
      <c r="F34" s="443">
        <f>C34-E34</f>
        <v>5</v>
      </c>
    </row>
    <row r="35" spans="1:6" ht="12" customHeight="1">
      <c r="A35" s="36" t="s">
        <v>910</v>
      </c>
      <c r="B35" s="37"/>
      <c r="C35" s="441">
        <v>5</v>
      </c>
      <c r="D35" s="575">
        <v>1</v>
      </c>
      <c r="E35" s="441"/>
      <c r="F35" s="443">
        <f t="shared" si="0"/>
        <v>5</v>
      </c>
    </row>
    <row r="36" spans="1:16" ht="11.25" customHeight="1">
      <c r="A36" s="38" t="s">
        <v>563</v>
      </c>
      <c r="B36" s="39" t="s">
        <v>830</v>
      </c>
      <c r="C36" s="429">
        <f>SUM(C12:C35)</f>
        <v>20871.21492</v>
      </c>
      <c r="D36" s="429"/>
      <c r="E36" s="429">
        <f>SUM(E12:E35)</f>
        <v>0</v>
      </c>
      <c r="F36" s="442">
        <f>SUM(F12:F35)</f>
        <v>20871.21492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6.5" customHeight="1">
      <c r="A37" s="36" t="s">
        <v>831</v>
      </c>
      <c r="B37" s="40"/>
      <c r="C37" s="429"/>
      <c r="D37" s="429"/>
      <c r="E37" s="429"/>
      <c r="F37" s="442"/>
    </row>
    <row r="38" spans="1:6" ht="12.75">
      <c r="A38" s="36" t="s">
        <v>860</v>
      </c>
      <c r="B38" s="40"/>
      <c r="C38" s="441">
        <v>25</v>
      </c>
      <c r="D38" s="575">
        <v>0.5</v>
      </c>
      <c r="E38" s="441"/>
      <c r="F38" s="443">
        <f>C38-E38</f>
        <v>25</v>
      </c>
    </row>
    <row r="39" spans="1:6" ht="12.75">
      <c r="A39" s="36" t="s">
        <v>868</v>
      </c>
      <c r="B39" s="40"/>
      <c r="C39" s="441">
        <v>2.5</v>
      </c>
      <c r="D39" s="575">
        <v>0.5</v>
      </c>
      <c r="E39" s="441"/>
      <c r="F39" s="443">
        <f aca="true" t="shared" si="1" ref="F39:F48">C39-E39</f>
        <v>2.5</v>
      </c>
    </row>
    <row r="40" spans="1:6" ht="12.75">
      <c r="A40" s="36" t="s">
        <v>869</v>
      </c>
      <c r="B40" s="40"/>
      <c r="C40" s="441">
        <v>500</v>
      </c>
      <c r="D40" s="575">
        <v>0.5</v>
      </c>
      <c r="E40" s="441"/>
      <c r="F40" s="443">
        <f t="shared" si="1"/>
        <v>500</v>
      </c>
    </row>
    <row r="41" spans="1:6" ht="12.75">
      <c r="A41" s="36" t="s">
        <v>892</v>
      </c>
      <c r="B41" s="37"/>
      <c r="C41" s="441">
        <v>2.5</v>
      </c>
      <c r="D41" s="575">
        <v>0.5</v>
      </c>
      <c r="E41" s="441"/>
      <c r="F41" s="443">
        <f t="shared" si="1"/>
        <v>2.5</v>
      </c>
    </row>
    <row r="42" spans="1:6" ht="12.75">
      <c r="A42" s="36" t="s">
        <v>893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894</v>
      </c>
      <c r="B43" s="37"/>
      <c r="C43" s="441">
        <v>2.5</v>
      </c>
      <c r="D43" s="575">
        <v>0.5</v>
      </c>
      <c r="E43" s="441"/>
      <c r="F43" s="443">
        <f t="shared" si="1"/>
        <v>2.5</v>
      </c>
    </row>
    <row r="44" spans="1:6" ht="12.75">
      <c r="A44" s="36" t="s">
        <v>895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6" ht="12.75">
      <c r="A45" s="36" t="s">
        <v>896</v>
      </c>
      <c r="B45" s="37"/>
      <c r="C45" s="441">
        <v>2.5</v>
      </c>
      <c r="D45" s="575">
        <v>0.5</v>
      </c>
      <c r="E45" s="441"/>
      <c r="F45" s="443">
        <f t="shared" si="1"/>
        <v>2.5</v>
      </c>
    </row>
    <row r="46" spans="1:6" ht="12.75">
      <c r="A46" s="36" t="s">
        <v>897</v>
      </c>
      <c r="B46" s="37"/>
      <c r="C46" s="441">
        <v>2.5</v>
      </c>
      <c r="D46" s="575">
        <v>0.5</v>
      </c>
      <c r="E46" s="441"/>
      <c r="F46" s="443">
        <f>C46-E46</f>
        <v>2.5</v>
      </c>
    </row>
    <row r="47" spans="1:6" ht="12.75">
      <c r="A47" s="36" t="s">
        <v>898</v>
      </c>
      <c r="B47" s="37"/>
      <c r="C47" s="441">
        <v>25</v>
      </c>
      <c r="D47" s="575">
        <v>0.5</v>
      </c>
      <c r="E47" s="441"/>
      <c r="F47" s="443">
        <f>C47-E47</f>
        <v>25</v>
      </c>
    </row>
    <row r="48" spans="1:6" ht="12.75">
      <c r="A48" s="36" t="s">
        <v>899</v>
      </c>
      <c r="B48" s="37"/>
      <c r="C48" s="441">
        <v>3</v>
      </c>
      <c r="D48" s="575">
        <v>0.5</v>
      </c>
      <c r="E48" s="441"/>
      <c r="F48" s="443">
        <f t="shared" si="1"/>
        <v>3</v>
      </c>
    </row>
    <row r="49" spans="1:16" ht="15" customHeight="1">
      <c r="A49" s="38" t="s">
        <v>580</v>
      </c>
      <c r="B49" s="39" t="s">
        <v>832</v>
      </c>
      <c r="C49" s="429">
        <f>SUM(C38:C48)</f>
        <v>570.5</v>
      </c>
      <c r="D49" s="429"/>
      <c r="E49" s="429">
        <f>SUM(E38:E48)</f>
        <v>0</v>
      </c>
      <c r="F49" s="442">
        <f>SUM(F38:F48)</f>
        <v>570.5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2.75" customHeight="1">
      <c r="A50" s="36" t="s">
        <v>833</v>
      </c>
      <c r="B50" s="40"/>
      <c r="C50" s="429"/>
      <c r="D50" s="429"/>
      <c r="E50" s="429"/>
      <c r="F50" s="442"/>
    </row>
    <row r="51" spans="1:6" ht="12.75">
      <c r="A51" s="36" t="s">
        <v>873</v>
      </c>
      <c r="B51" s="40"/>
      <c r="C51" s="441">
        <v>78.232</v>
      </c>
      <c r="D51" s="575">
        <v>0.4</v>
      </c>
      <c r="E51" s="441"/>
      <c r="F51" s="443">
        <f aca="true" t="shared" si="2" ref="F51:F59">C51-E51</f>
        <v>78.232</v>
      </c>
    </row>
    <row r="52" spans="1:6" ht="12.75">
      <c r="A52" s="36" t="s">
        <v>874</v>
      </c>
      <c r="B52" s="40"/>
      <c r="C52" s="441">
        <v>1.65</v>
      </c>
      <c r="D52" s="575">
        <v>0.33</v>
      </c>
      <c r="E52" s="441"/>
      <c r="F52" s="443">
        <f t="shared" si="2"/>
        <v>1.65</v>
      </c>
    </row>
    <row r="53" spans="1:6" ht="12.75">
      <c r="A53" s="36" t="s">
        <v>875</v>
      </c>
      <c r="B53" s="40"/>
      <c r="C53" s="441">
        <v>3020</v>
      </c>
      <c r="D53" s="575">
        <v>0.35</v>
      </c>
      <c r="E53" s="441"/>
      <c r="F53" s="443">
        <f t="shared" si="2"/>
        <v>3020</v>
      </c>
    </row>
    <row r="54" spans="1:6" ht="12.75">
      <c r="A54" s="36" t="s">
        <v>876</v>
      </c>
      <c r="B54" s="40"/>
      <c r="C54" s="441">
        <v>9791.6</v>
      </c>
      <c r="D54" s="575">
        <v>0.25</v>
      </c>
      <c r="E54" s="441"/>
      <c r="F54" s="443">
        <f t="shared" si="2"/>
        <v>9791.6</v>
      </c>
    </row>
    <row r="55" spans="1:6" ht="12.75">
      <c r="A55" s="36" t="s">
        <v>877</v>
      </c>
      <c r="B55" s="37"/>
      <c r="C55" s="441">
        <v>15</v>
      </c>
      <c r="D55" s="575">
        <v>0.3</v>
      </c>
      <c r="E55" s="441"/>
      <c r="F55" s="443">
        <f t="shared" si="2"/>
        <v>15</v>
      </c>
    </row>
    <row r="56" spans="1:6" ht="12.75">
      <c r="A56" s="36" t="s">
        <v>888</v>
      </c>
      <c r="B56" s="37"/>
      <c r="C56" s="441">
        <v>2</v>
      </c>
      <c r="D56" s="575">
        <v>0.34</v>
      </c>
      <c r="E56" s="441"/>
      <c r="F56" s="443">
        <f t="shared" si="2"/>
        <v>2</v>
      </c>
    </row>
    <row r="57" spans="1:6" ht="12.75">
      <c r="A57" s="36" t="s">
        <v>889</v>
      </c>
      <c r="B57" s="37"/>
      <c r="C57" s="441">
        <v>2</v>
      </c>
      <c r="D57" s="575">
        <v>0.34</v>
      </c>
      <c r="E57" s="441"/>
      <c r="F57" s="443">
        <f t="shared" si="2"/>
        <v>2</v>
      </c>
    </row>
    <row r="58" spans="1:6" ht="12.75">
      <c r="A58" s="36" t="s">
        <v>890</v>
      </c>
      <c r="B58" s="37"/>
      <c r="C58" s="441">
        <v>2</v>
      </c>
      <c r="D58" s="575">
        <v>0.36</v>
      </c>
      <c r="E58" s="441"/>
      <c r="F58" s="443">
        <f t="shared" si="2"/>
        <v>2</v>
      </c>
    </row>
    <row r="59" spans="1:6" ht="12.75">
      <c r="A59" s="36" t="s">
        <v>891</v>
      </c>
      <c r="B59" s="37"/>
      <c r="C59" s="441">
        <v>0.75</v>
      </c>
      <c r="D59" s="575">
        <v>0.15</v>
      </c>
      <c r="E59" s="441"/>
      <c r="F59" s="443">
        <f t="shared" si="2"/>
        <v>0.75</v>
      </c>
    </row>
    <row r="60" spans="1:16" ht="12" customHeight="1">
      <c r="A60" s="38" t="s">
        <v>599</v>
      </c>
      <c r="B60" s="39" t="s">
        <v>834</v>
      </c>
      <c r="C60" s="429">
        <f>SUM(C51:C59)</f>
        <v>12913.232</v>
      </c>
      <c r="D60" s="429"/>
      <c r="E60" s="429">
        <f>SUM(E51:E59)</f>
        <v>0</v>
      </c>
      <c r="F60" s="442">
        <f>SUM(F51:F59)</f>
        <v>12913.232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835</v>
      </c>
      <c r="B61" s="40"/>
      <c r="C61" s="429"/>
      <c r="D61" s="429"/>
      <c r="E61" s="429"/>
      <c r="F61" s="442"/>
    </row>
    <row r="62" spans="1:6" ht="12.75">
      <c r="A62" s="36" t="s">
        <v>887</v>
      </c>
      <c r="B62" s="40"/>
      <c r="C62" s="441">
        <v>0</v>
      </c>
      <c r="D62" s="575">
        <v>0</v>
      </c>
      <c r="E62" s="441"/>
      <c r="F62" s="443">
        <f>C62-E62</f>
        <v>0</v>
      </c>
    </row>
    <row r="63" spans="1:6" ht="12.75">
      <c r="A63" s="36" t="s">
        <v>545</v>
      </c>
      <c r="B63" s="40"/>
      <c r="C63" s="441"/>
      <c r="D63" s="575"/>
      <c r="E63" s="441"/>
      <c r="F63" s="443">
        <f aca="true" t="shared" si="3" ref="F63:F76">C63-E63</f>
        <v>0</v>
      </c>
    </row>
    <row r="64" spans="1:6" ht="12.75">
      <c r="A64" s="36" t="s">
        <v>548</v>
      </c>
      <c r="B64" s="40"/>
      <c r="C64" s="441"/>
      <c r="D64" s="575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575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575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575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575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575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575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575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575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575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575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575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575"/>
      <c r="E76" s="441"/>
      <c r="F76" s="443">
        <f t="shared" si="3"/>
        <v>0</v>
      </c>
    </row>
    <row r="77" spans="1:16" ht="14.25" customHeight="1">
      <c r="A77" s="38" t="s">
        <v>836</v>
      </c>
      <c r="B77" s="39" t="s">
        <v>837</v>
      </c>
      <c r="C77" s="429">
        <f>SUM(C62:C76)</f>
        <v>0</v>
      </c>
      <c r="D77" s="429"/>
      <c r="E77" s="429">
        <f>SUM(E62:E76)</f>
        <v>0</v>
      </c>
      <c r="F77" s="442">
        <f>SUM(F62:F76)</f>
        <v>0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838</v>
      </c>
      <c r="B78" s="39" t="s">
        <v>839</v>
      </c>
      <c r="C78" s="429">
        <f>C77+C60+C49+C36</f>
        <v>34354.94692</v>
      </c>
      <c r="D78" s="429"/>
      <c r="E78" s="429">
        <f>E77+E60+E49+E36</f>
        <v>0</v>
      </c>
      <c r="F78" s="442">
        <f>F77+F60+F49+F36</f>
        <v>34354.94692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840</v>
      </c>
      <c r="B79" s="39"/>
      <c r="C79" s="429"/>
      <c r="D79" s="429"/>
      <c r="E79" s="429"/>
      <c r="F79" s="442"/>
    </row>
    <row r="80" spans="1:6" ht="14.25" customHeight="1">
      <c r="A80" s="36" t="s">
        <v>827</v>
      </c>
      <c r="B80" s="40"/>
      <c r="C80" s="429"/>
      <c r="D80" s="429"/>
      <c r="E80" s="429"/>
      <c r="F80" s="442"/>
    </row>
    <row r="81" spans="1:6" ht="12.75">
      <c r="A81" s="36" t="s">
        <v>828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829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841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831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842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833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843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835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836</v>
      </c>
      <c r="B147" s="39" t="s">
        <v>844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845</v>
      </c>
      <c r="B148" s="39" t="s">
        <v>846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911</v>
      </c>
      <c r="B150" s="453"/>
      <c r="C150" s="631" t="s">
        <v>879</v>
      </c>
      <c r="D150" s="631"/>
      <c r="E150" s="631"/>
      <c r="F150" s="631"/>
    </row>
    <row r="151" spans="1:6" ht="12.75">
      <c r="A151" s="517"/>
      <c r="B151" s="518"/>
      <c r="C151" s="517"/>
      <c r="D151" s="517"/>
      <c r="E151" s="517"/>
      <c r="F151" s="517"/>
    </row>
    <row r="152" spans="1:6" ht="12.75">
      <c r="A152" s="517"/>
      <c r="B152" s="518"/>
      <c r="C152" s="631" t="s">
        <v>880</v>
      </c>
      <c r="D152" s="631"/>
      <c r="E152" s="631"/>
      <c r="F152" s="631"/>
    </row>
    <row r="153" spans="3:5" ht="12.75">
      <c r="C153" s="517"/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76 C81:F95 C98:F112 C115:F129 C132:F146 C51:F59 C38:F48 C12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2011-05-03T11:40:02Z</cp:lastPrinted>
  <dcterms:created xsi:type="dcterms:W3CDTF">2000-06-29T12:02:40Z</dcterms:created>
  <dcterms:modified xsi:type="dcterms:W3CDTF">2011-11-02T11:35:00Z</dcterms:modified>
  <cp:category/>
  <cp:version/>
  <cp:contentType/>
  <cp:contentStatus/>
</cp:coreProperties>
</file>