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<sst xmlns="http://schemas.openxmlformats.org/spreadsheetml/2006/main" count="1072" uniqueCount="895">
  <si>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</si>
  <si>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</si>
  <si>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</si>
  <si>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</si>
  <si>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</si>
  <si>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</si>
  <si>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</si>
  <si>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</si>
  <si>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</si>
  <si>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</si>
  <si>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</si>
  <si>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</si>
  <si>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</si>
  <si>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</si>
  <si>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</si>
  <si>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</si>
  <si>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</si>
  <si>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</si>
  <si>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</si>
  <si>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</si>
  <si>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</si>
  <si>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</si>
  <si>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</si>
  <si>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</si>
  <si>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</si>
  <si>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</si>
  <si>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</si>
  <si>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</si>
  <si>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</si>
  <si>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</si>
  <si>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</si>
  <si>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</si>
  <si>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</si>
  <si>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</si>
  <si>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</si>
  <si>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</si>
  <si>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</si>
  <si>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</si>
  <si>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</si>
  <si>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</si>
  <si>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</si>
  <si>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</si>
  <si>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</si>
  <si>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</si>
  <si>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</si>
  <si>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</si>
  <si>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</si>
  <si>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</si>
  <si>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</si>
  <si>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</si>
  <si>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</si>
  <si>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</si>
  <si>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</si>
  <si>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</si>
  <si>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</si>
  <si>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</si>
  <si>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</si>
  <si>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</si>
  <si>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</si>
  <si>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</si>
  <si>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</si>
  <si>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</si>
  <si>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</si>
  <si>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</si>
  <si>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</si>
  <si>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</si>
  <si>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</si>
  <si>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</si>
  <si>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</si>
  <si>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</si>
  <si>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</si>
  <si>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</si>
  <si>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</si>
  <si>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</si>
  <si>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</si>
  <si>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</si>
  <si>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</si>
  <si>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</si>
  <si>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</si>
  <si>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</si>
  <si>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</si>
  <si>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</si>
  <si>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</si>
  <si>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</si>
  <si>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</si>
  <si>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</si>
  <si>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</si>
  <si>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</si>
  <si>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</si>
  <si>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</si>
  <si>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</si>
  <si>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</si>
  <si>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</si>
  <si>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</si>
  <si>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</si>
  <si>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</si>
  <si>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</si>
  <si>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</si>
  <si>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</si>
  <si>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</si>
  <si>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</si>
  <si>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</si>
  <si>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</si>
  <si>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</si>
  <si>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</si>
  <si>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</si>
  <si>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</si>
  <si>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</si>
  <si>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</si>
  <si>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</si>
  <si>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</si>
  <si>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</si>
  <si>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</si>
  <si>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</si>
  <si>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</si>
  <si>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</si>
  <si>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</si>
  <si>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</si>
  <si>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</si>
  <si>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</si>
  <si>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</si>
  <si>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</si>
  <si>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</si>
  <si>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</si>
  <si>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</si>
  <si>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</si>
  <si>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</si>
  <si>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</si>
  <si>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</si>
  <si>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</si>
  <si>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</si>
  <si>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</si>
  <si>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</si>
  <si>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</si>
  <si>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</si>
  <si>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</si>
  <si>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</si>
  <si>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</si>
  <si>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</si>
  <si>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</si>
  <si>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</si>
  <si>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</si>
  <si>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</si>
  <si>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</si>
  <si>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</si>
  <si>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</si>
  <si>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</si>
  <si>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</si>
  <si>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</si>
  <si>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</si>
  <si>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</si>
  <si>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</si>
  <si>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</si>
  <si>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</si>
  <si>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</si>
  <si>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</si>
  <si>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</si>
  <si>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</si>
  <si>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</si>
  <si>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</si>
  <si>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</si>
  <si>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</si>
  <si>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</si>
  <si>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</si>
  <si>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</si>
  <si>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</si>
  <si>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</si>
  <si>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</si>
  <si>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</si>
  <si>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</si>
  <si>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</si>
  <si>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</si>
  <si>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</si>
  <si>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</si>
  <si>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</si>
  <si>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</si>
  <si>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</si>
  <si>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</si>
  <si>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</si>
  <si>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</si>
  <si>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</si>
  <si>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</si>
  <si>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</si>
  <si>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</si>
  <si>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</si>
  <si>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</si>
  <si>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</si>
  <si>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</si>
  <si>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</si>
  <si>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</si>
  <si>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</si>
  <si>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</si>
  <si>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</si>
  <si>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</si>
  <si>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</si>
  <si>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</si>
  <si>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</si>
  <si>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</si>
  <si>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</si>
  <si>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</si>
  <si>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</si>
  <si>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</si>
  <si>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</si>
  <si>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</si>
  <si>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</si>
  <si>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</si>
  <si>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</si>
  <si>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</si>
  <si>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</si>
  <si>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</si>
  <si>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</si>
  <si>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</si>
  <si>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</si>
  <si>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</si>
  <si>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</si>
  <si>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</si>
  <si>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</si>
  <si>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</si>
  <si>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</si>
  <si>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</si>
  <si>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</si>
  <si>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</si>
  <si>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</si>
  <si>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</si>
  <si>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</si>
  <si>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</si>
  <si>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</si>
  <si>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</si>
  <si>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</si>
  <si>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</si>
  <si>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</si>
  <si>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</si>
  <si>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</si>
  <si>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</si>
  <si>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</si>
  <si>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</si>
  <si>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</si>
  <si>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</si>
  <si>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</si>
  <si>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</si>
  <si>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</si>
  <si>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</si>
  <si>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</si>
  <si>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</si>
  <si>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</si>
  <si>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</si>
  <si>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</si>
  <si>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</si>
  <si>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</si>
  <si>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</si>
  <si>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</si>
  <si>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</si>
  <si>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</si>
  <si>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</si>
  <si>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</si>
  <si>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</si>
  <si>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</si>
  <si>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</si>
  <si>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</si>
  <si>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</si>
  <si>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</si>
  <si>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</si>
  <si>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</si>
  <si>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</si>
  <si>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</si>
  <si>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</si>
  <si>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</si>
  <si>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</si>
  <si>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</si>
  <si>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</si>
  <si>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</si>
  <si>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</si>
  <si>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</si>
  <si>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</si>
  <si>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</si>
  <si>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</si>
  <si>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</si>
  <si>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</si>
  <si>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</si>
  <si>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</si>
  <si>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</si>
  <si>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</si>
  <si>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</si>
  <si>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</si>
  <si>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</si>
  <si>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</si>
  <si>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</si>
  <si>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</si>
  <si>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</si>
  <si>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</si>
  <si>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</si>
  <si>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</si>
  <si>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</si>
  <si>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</si>
  <si>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</si>
  <si>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</si>
  <si>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</si>
  <si>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</si>
  <si>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</si>
  <si>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</si>
  <si>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</si>
  <si>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</si>
  <si>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</si>
  <si>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</si>
  <si>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</si>
  <si>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</si>
  <si>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</si>
  <si>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</si>
  <si>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</si>
  <si>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</si>
  <si>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</si>
  <si>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</si>
  <si>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</si>
  <si>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</si>
  <si>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</si>
  <si>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</si>
  <si>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</si>
  <si>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</si>
  <si>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</si>
  <si>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</si>
  <si>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</si>
  <si>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</si>
  <si>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</si>
  <si>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</si>
  <si>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</si>
  <si>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</si>
  <si>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</si>
  <si>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</si>
  <si>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</si>
  <si>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</si>
  <si>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</si>
  <si>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</si>
  <si>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</si>
  <si>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</si>
  <si>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</si>
  <si>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</si>
  <si>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</si>
  <si>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</si>
  <si>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</si>
  <si>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</si>
  <si>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</si>
  <si>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</si>
  <si>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</si>
  <si>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</si>
  <si>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</si>
  <si>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</si>
  <si>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</si>
  <si>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</si>
  <si>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</si>
  <si>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</si>
  <si>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</si>
  <si>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</si>
  <si>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</si>
  <si>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</si>
  <si>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</si>
  <si>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</si>
  <si>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</si>
  <si>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</si>
  <si>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</si>
  <si>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</si>
  <si>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</si>
  <si>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</si>
  <si>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</si>
  <si>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</si>
  <si>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</si>
  <si>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</si>
  <si>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</si>
  <si>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</si>
  <si>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</si>
  <si>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</si>
  <si>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</si>
  <si>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</si>
  <si>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</si>
  <si>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</si>
  <si>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</si>
  <si>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</si>
  <si>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</si>
  <si>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</si>
  <si>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</si>
  <si>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</si>
  <si>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</si>
  <si>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</si>
  <si>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</si>
  <si>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</si>
  <si>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</si>
  <si>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</si>
  <si>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</si>
  <si>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</si>
  <si>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</si>
  <si>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</si>
  <si>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</si>
  <si>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</si>
  <si>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</si>
  <si>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</si>
  <si>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</si>
  <si>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</si>
  <si>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</si>
  <si>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</si>
  <si>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</si>
  <si>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</si>
  <si>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</si>
  <si>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</si>
  <si>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</si>
  <si>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</si>
  <si>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</si>
  <si>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</si>
  <si>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</si>
  <si>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</si>
  <si>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</si>
  <si>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</si>
  <si>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</si>
  <si>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</si>
  <si>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</si>
  <si>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</si>
  <si>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</si>
  <si>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</si>
  <si>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</si>
  <si>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</si>
  <si>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</si>
  <si>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</si>
  <si>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</si>
  <si>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</si>
  <si>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</si>
  <si>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</si>
  <si>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</si>
  <si>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</si>
  <si>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</si>
  <si>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</si>
  <si>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</si>
  <si>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</si>
  <si>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</si>
  <si>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</si>
  <si>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</si>
  <si>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</si>
  <si>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</si>
  <si>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</si>
  <si>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</si>
  <si>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</si>
  <si>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</si>
  <si>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</si>
  <si>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</si>
  <si>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</si>
  <si>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</si>
  <si>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</si>
  <si>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</si>
  <si>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</si>
  <si>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</si>
  <si>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</si>
  <si>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</si>
  <si>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</si>
  <si>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</si>
  <si>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</si>
  <si>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</si>
  <si>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</si>
  <si>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</si>
  <si>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</si>
  <si>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</si>
  <si>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</si>
  <si>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</si>
  <si>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</si>
  <si>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</si>
  <si>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</si>
  <si>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</si>
  <si>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</si>
  <si>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</si>
  <si>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</si>
  <si>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</si>
  <si>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</si>
  <si>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</si>
  <si>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</si>
  <si>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</si>
  <si>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</si>
  <si>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</si>
  <si>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</si>
  <si>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</si>
  <si>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</si>
  <si>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</si>
  <si>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</si>
  <si>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</si>
  <si>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</si>
  <si>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</si>
  <si>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</si>
  <si>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</si>
  <si>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</si>
  <si>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</si>
  <si>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</si>
  <si>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</si>
  <si>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</si>
  <si>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</si>
  <si>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</si>
  <si>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</si>
  <si>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</si>
  <si>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</si>
  <si>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</si>
  <si>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</si>
  <si>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</si>
  <si>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</si>
  <si>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</si>
  <si>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</si>
  <si>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</si>
  <si>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</si>
  <si>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</si>
  <si>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</si>
  <si>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</si>
  <si>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</si>
  <si>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</si>
  <si>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</si>
  <si>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</si>
  <si>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</si>
  <si>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</si>
  <si>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</si>
  <si>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</si>
  <si>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</si>
  <si>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</si>
  <si>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</si>
  <si>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</si>
  <si>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</si>
  <si>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</si>
  <si>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</si>
  <si>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</si>
  <si>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</si>
  <si>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</si>
  <si>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</si>
  <si>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</si>
  <si>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</si>
  <si>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</si>
  <si>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</si>
  <si>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</si>
  <si>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</si>
  <si>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</si>
  <si>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</si>
  <si>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</si>
  <si>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</si>
  <si>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</si>
  <si>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</si>
  <si>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</si>
  <si>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</si>
  <si>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</si>
  <si>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</si>
  <si>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</si>
  <si>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</si>
  <si>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</si>
  <si>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</si>
  <si>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</si>
  <si>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</si>
  <si>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</si>
  <si>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</si>
  <si>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</si>
  <si>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</si>
  <si>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</si>
  <si>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</si>
  <si>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</si>
  <si>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</si>
  <si>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</si>
  <si>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</si>
  <si>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</si>
  <si>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</si>
  <si>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</si>
  <si>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</si>
  <si>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</si>
  <si>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</si>
  <si>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</si>
  <si>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</si>
  <si>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</si>
  <si>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</si>
  <si>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</si>
  <si>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</si>
  <si>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</si>
  <si>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</si>
  <si>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</si>
  <si>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</si>
  <si>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</si>
  <si>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</si>
  <si>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</si>
  <si>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</si>
  <si>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</si>
  <si>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</si>
  <si>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</si>
  <si>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</si>
  <si>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</si>
  <si>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</si>
  <si>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</si>
  <si>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</si>
  <si>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</si>
  <si>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</si>
  <si>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</si>
  <si>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</si>
  <si>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</si>
  <si>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</si>
  <si>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</si>
  <si>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</si>
  <si>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</si>
  <si>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</si>
  <si>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</si>
  <si>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</si>
  <si>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</si>
  <si>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</si>
  <si>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</si>
  <si>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</si>
  <si>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</si>
  <si>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</si>
  <si>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</si>
  <si>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</si>
  <si>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</si>
  <si>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</si>
  <si>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</si>
  <si>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</si>
  <si>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</si>
  <si>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</si>
  <si>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</si>
  <si>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</si>
  <si>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</si>
  <si>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</si>
  <si>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</si>
  <si>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</si>
  <si>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</si>
  <si>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</si>
  <si>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</si>
  <si>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</si>
  <si>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</si>
  <si>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</si>
  <si>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</si>
  <si>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</si>
  <si>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</si>
  <si>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</si>
  <si>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</si>
  <si>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</si>
  <si>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</si>
  <si>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</si>
  <si>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</si>
  <si>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</si>
  <si>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</si>
  <si>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</si>
  <si>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</si>
  <si>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</si>
  <si>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</si>
  <si>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</si>
  <si>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</si>
  <si>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</si>
  <si>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</si>
  <si>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</si>
  <si>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</si>
  <si>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</si>
  <si>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</si>
  <si>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</si>
  <si>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</si>
  <si>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</si>
  <si>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</si>
  <si>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</si>
  <si>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</si>
  <si>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</si>
  <si>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</si>
  <si>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</si>
  <si>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</si>
  <si>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</si>
  <si>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</si>
  <si>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</si>
  <si>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</si>
  <si>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</si>
  <si>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</si>
  <si>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</si>
  <si>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</si>
  <si>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</si>
  <si>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</si>
  <si>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</si>
  <si>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</si>
  <si>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</si>
  <si>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</si>
  <si>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</si>
  <si>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</si>
  <si>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</si>
  <si>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</si>
  <si>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</si>
  <si>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</si>
  <si>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</si>
  <si>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</si>
  <si>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</si>
  <si>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</si>
  <si>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</si>
  <si>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</si>
  <si>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</si>
  <si>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</si>
  <si>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</si>
  <si>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</si>
  <si>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</si>
  <si>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</si>
  <si>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</si>
  <si>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</si>
  <si>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</si>
  <si>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</si>
  <si>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</si>
  <si>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</si>
  <si>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</si>
  <si>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</si>
  <si>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</si>
  <si>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</si>
  <si>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</si>
  <si>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</si>
  <si>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</si>
  <si>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</si>
  <si>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</si>
  <si>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</si>
  <si>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</si>
  <si>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</si>
  <si>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</si>
  <si>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</si>
  <si>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</si>
  <si>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</si>
  <si>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</si>
  <si>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</si>
  <si>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</si>
  <si>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</si>
  <si>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</si>
  <si>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</si>
  <si>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</si>
  <si>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</si>
  <si>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</si>
  <si>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</si>
  <si>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</si>
  <si>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</si>
  <si>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</si>
  <si>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</si>
  <si>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</si>
  <si>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</si>
  <si>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</si>
  <si>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</si>
  <si>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</si>
  <si>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</si>
  <si>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</si>
  <si>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</si>
  <si>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</si>
  <si>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</si>
  <si>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</si>
  <si>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</si>
  <si>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</si>
  <si>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</si>
  <si>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</si>
  <si>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</si>
  <si>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</si>
  <si>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</si>
  <si>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</si>
  <si>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</si>
  <si>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</si>
  <si>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</si>
  <si>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</si>
  <si>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</si>
  <si>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</si>
  <si>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</si>
  <si>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</si>
  <si>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</si>
  <si>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</si>
  <si>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</si>
  <si>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</si>
  <si>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</si>
  <si>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</si>
  <si>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</si>
  <si>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</si>
  <si>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</si>
  <si>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</si>
  <si>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</si>
  <si>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</si>
  <si>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</si>
  <si>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</si>
  <si>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</si>
  <si>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</si>
  <si>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</si>
  <si>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</si>
  <si>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</si>
  <si>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</si>
  <si>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</si>
  <si>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</si>
  <si>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</si>
  <si>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</si>
  <si>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</si>
  <si>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</si>
  <si>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</si>
  <si>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</si>
  <si>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</si>
  <si>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</si>
  <si>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</si>
  <si>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</si>
  <si>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</si>
  <si>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</si>
  <si>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</si>
  <si>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</si>
  <si>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</si>
  <si>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</si>
  <si>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</si>
  <si>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</si>
  <si>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</si>
  <si>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</si>
  <si>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</si>
  <si>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</si>
  <si>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</si>
  <si>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</si>
  <si>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</si>
  <si>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</si>
  <si>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</si>
  <si>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</si>
  <si>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</si>
  <si>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</si>
  <si>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</si>
  <si>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</si>
  <si>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</si>
  <si>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</si>
  <si>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</si>
  <si>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</si>
  <si>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</si>
  <si>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</si>
  <si>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</si>
  <si>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</si>
  <si>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</si>
  <si>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</si>
  <si>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</si>
  <si>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</si>
  <si>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</si>
  <si>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</si>
  <si>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</si>
  <si>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</si>
  <si>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</si>
  <si>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</si>
  <si>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</si>
  <si>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</si>
  <si>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</si>
  <si>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</si>
  <si>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</si>
  <si>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</si>
  <si>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</si>
  <si>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</si>
  <si>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</si>
  <si>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</si>
  <si>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</si>
  <si>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</si>
  <si>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</si>
  <si>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</si>
  <si>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</si>
  <si>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</si>
  <si>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</si>
  <si>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</si>
  <si>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</si>
  <si>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</si>
  <si>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</si>
  <si>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</si>
  <si>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</si>
  <si>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</si>
  <si>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</si>
  <si>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</si>
  <si>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</si>
  <si>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</si>
  <si>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</si>
  <si>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</si>
  <si>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</si>
  <si>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</si>
  <si>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</si>
  <si>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</si>
  <si>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</si>
  <si>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</si>
  <si>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</si>
  <si>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</si>
  <si>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</si>
  <si>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</si>
  <si>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</si>
  <si>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</si>
  <si>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</si>
  <si>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</si>
  <si>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</si>
  <si>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</si>
  <si>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</si>
  <si>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</si>
  <si>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</si>
  <si>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</si>
  <si>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</si>
  <si>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</si>
  <si>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</si>
  <si>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</si>
  <si>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</si>
  <si>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</si>
  <si>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</si>
  <si>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</si>
  <si>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</si>
  <si>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</si>
  <si>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</si>
  <si>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.</t>
  </si>
  <si>
    <t xml:space="preserve">Дата на съставяне: 26.04.2011 г.                                    </t>
  </si>
  <si>
    <t xml:space="preserve">Дата на съставяне:22.04.2011 г.                      </t>
  </si>
  <si>
    <t>Дата на съставяне: 26.04.2011 г.</t>
  </si>
  <si>
    <t>Дата на съставяне:26.04.2011 г.</t>
  </si>
  <si>
    <t>3. Бялата лагуна АД</t>
  </si>
  <si>
    <t>4. МЦ Медика Албена  ЕАД</t>
  </si>
  <si>
    <t>5.Албена Тур EАД</t>
  </si>
  <si>
    <t>6. Диализен център  ЕООД</t>
  </si>
  <si>
    <t>7. Тихия кът АД</t>
  </si>
  <si>
    <t>8. Екоплод ООД</t>
  </si>
  <si>
    <t>9.Интерскай АД</t>
  </si>
  <si>
    <t xml:space="preserve">Дата  на съставяне:26.04.2011 г.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</si>
</sst>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69" sqref="A69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40633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50859</v>
      </c>
      <c r="D11" s="205">
        <v>50859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272298</v>
      </c>
      <c r="D12" s="205">
        <v>273943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5749</v>
      </c>
      <c r="D13" s="205">
        <v>6455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29323</v>
      </c>
      <c r="D14" s="205">
        <v>29882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942</v>
      </c>
      <c r="D15" s="205">
        <v>1014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5326</v>
      </c>
      <c r="D16" s="205">
        <v>6025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4372</v>
      </c>
      <c r="D17" s="205">
        <v>2946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368869</v>
      </c>
      <c r="D19" s="209">
        <f>SUM(D11:D18)</f>
        <v>371124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13367</v>
      </c>
      <c r="D20" s="205">
        <v>13367</v>
      </c>
      <c r="E20" s="293" t="s">
        <v>56</v>
      </c>
      <c r="F20" s="298" t="s">
        <v>57</v>
      </c>
      <c r="G20" s="212">
        <v>81017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190227</v>
      </c>
      <c r="H21" s="210">
        <f>SUM(H22:H24)</f>
        <v>190227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389</v>
      </c>
      <c r="D24" s="205">
        <v>453</v>
      </c>
      <c r="E24" s="293" t="s">
        <v>71</v>
      </c>
      <c r="F24" s="298" t="s">
        <v>72</v>
      </c>
      <c r="G24" s="206">
        <v>189800</v>
      </c>
      <c r="H24" s="206">
        <v>189800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271244</v>
      </c>
      <c r="H25" s="208">
        <f>H19+H20+H21</f>
        <v>271244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1136</v>
      </c>
      <c r="D26" s="205">
        <v>1163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1525</v>
      </c>
      <c r="D27" s="209">
        <f>SUM(D23:D26)</f>
        <v>1616</v>
      </c>
      <c r="E27" s="309" t="s">
        <v>82</v>
      </c>
      <c r="F27" s="298" t="s">
        <v>83</v>
      </c>
      <c r="G27" s="208">
        <f>SUM(G28:G30)</f>
        <v>55029</v>
      </c>
      <c r="H27" s="208">
        <f>SUM(H28:H30)</f>
        <v>45692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55029</v>
      </c>
      <c r="H28" s="206">
        <v>45692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9337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-6193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48836</v>
      </c>
      <c r="H33" s="208">
        <f>H27+H31+H32</f>
        <v>55029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49619</v>
      </c>
      <c r="D34" s="209">
        <f>SUM(D35:D38)</f>
        <v>49619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47498</v>
      </c>
      <c r="D35" s="205">
        <v>47498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322817</v>
      </c>
      <c r="H36" s="208">
        <f>H25+H17+H33</f>
        <v>329010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5775</v>
      </c>
      <c r="H43" s="206">
        <v>5775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79611</v>
      </c>
      <c r="H44" s="206">
        <v>79611</v>
      </c>
    </row>
    <row r="45" spans="1:15" ht="15">
      <c r="A45" s="291" t="s">
        <v>135</v>
      </c>
      <c r="B45" s="305" t="s">
        <v>136</v>
      </c>
      <c r="C45" s="209">
        <f>C34+C39+C44</f>
        <v>49619</v>
      </c>
      <c r="D45" s="209">
        <f>D34+D39+D44</f>
        <v>49619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3010</v>
      </c>
      <c r="D47" s="205">
        <v>2570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295</v>
      </c>
      <c r="H48" s="206">
        <v>295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85681</v>
      </c>
      <c r="H49" s="208">
        <f>SUM(H43:H48)</f>
        <v>85681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2741</v>
      </c>
      <c r="D50" s="205">
        <v>1924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5751</v>
      </c>
      <c r="D51" s="209">
        <f>SUM(D47:D50)</f>
        <v>4494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14227</v>
      </c>
      <c r="H53" s="206">
        <v>14227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439131</v>
      </c>
      <c r="D55" s="209">
        <f>D19+D20+D21+D27+D32+D45+D51+D53+D54</f>
        <v>440220</v>
      </c>
      <c r="E55" s="293" t="s">
        <v>171</v>
      </c>
      <c r="F55" s="317" t="s">
        <v>172</v>
      </c>
      <c r="G55" s="208">
        <f>G49+G51+G52+G53+G54</f>
        <v>99908</v>
      </c>
      <c r="H55" s="208">
        <f>H49+H51+H52+H53+H54</f>
        <v>99908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1820</v>
      </c>
      <c r="D58" s="205">
        <v>1647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15581</v>
      </c>
      <c r="H59" s="206">
        <v>19483</v>
      </c>
      <c r="M59" s="211"/>
    </row>
    <row r="60" spans="1:8" ht="15">
      <c r="A60" s="291" t="s">
        <v>182</v>
      </c>
      <c r="B60" s="297" t="s">
        <v>183</v>
      </c>
      <c r="C60" s="205">
        <v>870</v>
      </c>
      <c r="D60" s="205">
        <v>822</v>
      </c>
      <c r="E60" s="293" t="s">
        <v>184</v>
      </c>
      <c r="F60" s="298" t="s">
        <v>185</v>
      </c>
      <c r="G60" s="206">
        <v>1662</v>
      </c>
      <c r="H60" s="206">
        <v>1683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13490</v>
      </c>
      <c r="H61" s="208">
        <f>SUM(H62:H68)</f>
        <v>8752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2103</v>
      </c>
      <c r="H62" s="206">
        <v>2877</v>
      </c>
    </row>
    <row r="63" spans="1:13" ht="15">
      <c r="A63" s="291" t="s">
        <v>194</v>
      </c>
      <c r="B63" s="297" t="s">
        <v>195</v>
      </c>
      <c r="C63" s="205">
        <v>210</v>
      </c>
      <c r="D63" s="205">
        <v>25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2900</v>
      </c>
      <c r="D64" s="209">
        <f>SUM(D58:D63)</f>
        <v>2494</v>
      </c>
      <c r="E64" s="293" t="s">
        <v>199</v>
      </c>
      <c r="F64" s="298" t="s">
        <v>200</v>
      </c>
      <c r="G64" s="206">
        <v>2231</v>
      </c>
      <c r="H64" s="206">
        <v>3049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8672</v>
      </c>
      <c r="H65" s="206">
        <v>2332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167</v>
      </c>
      <c r="H66" s="206">
        <v>309</v>
      </c>
    </row>
    <row r="67" spans="1:8" ht="15">
      <c r="A67" s="291" t="s">
        <v>206</v>
      </c>
      <c r="B67" s="297" t="s">
        <v>207</v>
      </c>
      <c r="C67" s="205">
        <v>5857</v>
      </c>
      <c r="D67" s="205">
        <v>5604</v>
      </c>
      <c r="E67" s="293" t="s">
        <v>208</v>
      </c>
      <c r="F67" s="298" t="s">
        <v>209</v>
      </c>
      <c r="G67" s="206">
        <v>84</v>
      </c>
      <c r="H67" s="206">
        <v>74</v>
      </c>
    </row>
    <row r="68" spans="1:8" ht="15">
      <c r="A68" s="291" t="s">
        <v>210</v>
      </c>
      <c r="B68" s="297" t="s">
        <v>211</v>
      </c>
      <c r="C68" s="205">
        <v>2480</v>
      </c>
      <c r="D68" s="205">
        <v>3104</v>
      </c>
      <c r="E68" s="293" t="s">
        <v>212</v>
      </c>
      <c r="F68" s="298" t="s">
        <v>213</v>
      </c>
      <c r="G68" s="206">
        <v>233</v>
      </c>
      <c r="H68" s="206">
        <v>111</v>
      </c>
    </row>
    <row r="69" spans="1:8" ht="15">
      <c r="A69" s="291" t="s">
        <v>214</v>
      </c>
      <c r="B69" s="297" t="s">
        <v>215</v>
      </c>
      <c r="C69" s="205">
        <v>1493</v>
      </c>
      <c r="D69" s="205">
        <v>931</v>
      </c>
      <c r="E69" s="307" t="s">
        <v>77</v>
      </c>
      <c r="F69" s="298" t="s">
        <v>216</v>
      </c>
      <c r="G69" s="206">
        <v>1008</v>
      </c>
      <c r="H69" s="206">
        <v>452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569</v>
      </c>
      <c r="D71" s="205">
        <v>619</v>
      </c>
      <c r="E71" s="309" t="s">
        <v>45</v>
      </c>
      <c r="F71" s="329" t="s">
        <v>223</v>
      </c>
      <c r="G71" s="215">
        <f>G59+G60+G61+G69+G70</f>
        <v>31741</v>
      </c>
      <c r="H71" s="215">
        <f>H59+H60+H61+H69+H70</f>
        <v>30370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361</v>
      </c>
      <c r="D72" s="205">
        <v>362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534</v>
      </c>
      <c r="D74" s="205">
        <v>362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11294</v>
      </c>
      <c r="D75" s="209">
        <f>SUM(D67:D74)</f>
        <v>10982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31741</v>
      </c>
      <c r="H79" s="216">
        <f>H71+H74+H75+H76</f>
        <v>30370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10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1096</v>
      </c>
      <c r="D88" s="205">
        <v>5542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35</v>
      </c>
      <c r="D89" s="205">
        <v>35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1141</v>
      </c>
      <c r="D91" s="209">
        <f>SUM(D87:D90)</f>
        <v>5592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15335</v>
      </c>
      <c r="D93" s="209">
        <f>D64+D75+D84+D91+D92</f>
        <v>19068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454466</v>
      </c>
      <c r="D94" s="218">
        <f>D93+D55</f>
        <v>459288</v>
      </c>
      <c r="E94" s="557" t="s">
        <v>269</v>
      </c>
      <c r="F94" s="345" t="s">
        <v>270</v>
      </c>
      <c r="G94" s="219">
        <f>G36+G39+G55+G79</f>
        <v>454466</v>
      </c>
      <c r="H94" s="219">
        <f>H36+H39+H55+H79</f>
        <v>459288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885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21" sqref="A2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40633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289</v>
      </c>
      <c r="D9" s="79">
        <v>163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683</v>
      </c>
      <c r="D10" s="79">
        <v>605</v>
      </c>
      <c r="E10" s="363" t="s">
        <v>285</v>
      </c>
      <c r="F10" s="365" t="s">
        <v>286</v>
      </c>
      <c r="G10" s="87">
        <v>120</v>
      </c>
      <c r="H10" s="87">
        <v>64</v>
      </c>
    </row>
    <row r="11" spans="1:8" ht="12">
      <c r="A11" s="363" t="s">
        <v>287</v>
      </c>
      <c r="B11" s="364" t="s">
        <v>288</v>
      </c>
      <c r="C11" s="79">
        <v>3806</v>
      </c>
      <c r="D11" s="79">
        <v>4024</v>
      </c>
      <c r="E11" s="366" t="s">
        <v>289</v>
      </c>
      <c r="F11" s="365" t="s">
        <v>290</v>
      </c>
      <c r="G11" s="87">
        <v>98</v>
      </c>
      <c r="H11" s="87">
        <v>78</v>
      </c>
    </row>
    <row r="12" spans="1:8" ht="12">
      <c r="A12" s="363" t="s">
        <v>291</v>
      </c>
      <c r="B12" s="364" t="s">
        <v>292</v>
      </c>
      <c r="C12" s="79">
        <v>1070</v>
      </c>
      <c r="D12" s="79">
        <v>838</v>
      </c>
      <c r="E12" s="366" t="s">
        <v>77</v>
      </c>
      <c r="F12" s="365" t="s">
        <v>293</v>
      </c>
      <c r="G12" s="87">
        <v>744</v>
      </c>
      <c r="H12" s="87">
        <v>217</v>
      </c>
    </row>
    <row r="13" spans="1:18" ht="12">
      <c r="A13" s="363" t="s">
        <v>294</v>
      </c>
      <c r="B13" s="364" t="s">
        <v>295</v>
      </c>
      <c r="C13" s="79">
        <v>124</v>
      </c>
      <c r="D13" s="79">
        <v>110</v>
      </c>
      <c r="E13" s="367" t="s">
        <v>50</v>
      </c>
      <c r="F13" s="368" t="s">
        <v>296</v>
      </c>
      <c r="G13" s="88">
        <f>SUM(G9:G12)</f>
        <v>962</v>
      </c>
      <c r="H13" s="88">
        <f>SUM(H9:H12)</f>
        <v>359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64</v>
      </c>
      <c r="D14" s="79">
        <v>38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>
        <v>2</v>
      </c>
    </row>
    <row r="16" spans="1:8" ht="12">
      <c r="A16" s="363" t="s">
        <v>303</v>
      </c>
      <c r="B16" s="364" t="s">
        <v>304</v>
      </c>
      <c r="C16" s="80">
        <v>141</v>
      </c>
      <c r="D16" s="80">
        <v>94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6177</v>
      </c>
      <c r="D19" s="82">
        <f>SUM(D9:D15)+D16</f>
        <v>5872</v>
      </c>
      <c r="E19" s="373" t="s">
        <v>313</v>
      </c>
      <c r="F19" s="369" t="s">
        <v>314</v>
      </c>
      <c r="G19" s="87">
        <v>38</v>
      </c>
      <c r="H19" s="87">
        <v>13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728</v>
      </c>
      <c r="D22" s="79">
        <v>793</v>
      </c>
      <c r="E22" s="373" t="s">
        <v>322</v>
      </c>
      <c r="F22" s="369" t="s">
        <v>323</v>
      </c>
      <c r="G22" s="87">
        <v>2</v>
      </c>
      <c r="H22" s="87">
        <v>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2</v>
      </c>
      <c r="D24" s="79">
        <v>1</v>
      </c>
      <c r="E24" s="367" t="s">
        <v>102</v>
      </c>
      <c r="F24" s="370" t="s">
        <v>330</v>
      </c>
      <c r="G24" s="88">
        <f>SUM(G19:G23)</f>
        <v>40</v>
      </c>
      <c r="H24" s="88">
        <f>SUM(H19:H23)</f>
        <v>14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51</v>
      </c>
      <c r="D25" s="79">
        <v>13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781</v>
      </c>
      <c r="D26" s="82">
        <f>SUM(D22:D25)</f>
        <v>807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6958</v>
      </c>
      <c r="D28" s="83">
        <f>D26+D19</f>
        <v>6679</v>
      </c>
      <c r="E28" s="174" t="s">
        <v>335</v>
      </c>
      <c r="F28" s="370" t="s">
        <v>336</v>
      </c>
      <c r="G28" s="88">
        <f>G13+G15+G24</f>
        <v>1002</v>
      </c>
      <c r="H28" s="88">
        <f>H13+H15+H24</f>
        <v>375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5956</v>
      </c>
      <c r="H30" s="90">
        <f>IF((D28-H28)&gt;0,D28-H28,0)</f>
        <v>6304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6958</v>
      </c>
      <c r="D33" s="82">
        <f>D28+D31+D32</f>
        <v>6679</v>
      </c>
      <c r="E33" s="174" t="s">
        <v>349</v>
      </c>
      <c r="F33" s="370" t="s">
        <v>350</v>
      </c>
      <c r="G33" s="90">
        <f>G32+G31+G28</f>
        <v>1002</v>
      </c>
      <c r="H33" s="90">
        <f>H32+H31+H28</f>
        <v>375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5956</v>
      </c>
      <c r="H34" s="88">
        <f>IF((D33-H33)&gt;0,D33-H33,0)</f>
        <v>6304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237</v>
      </c>
      <c r="D35" s="82">
        <f>D36+D37+D38</f>
        <v>237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237</v>
      </c>
      <c r="D36" s="79">
        <v>237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6193</v>
      </c>
      <c r="H39" s="91">
        <f>IF(H34&gt;0,IF(D35+H34&lt;0,0,D35+H34),IF(D34-D35&lt;0,D35-D34,0))</f>
        <v>6541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6193</v>
      </c>
      <c r="H41" s="85">
        <f>IF(D39=0,IF(H39-H40&gt;0,H39-H40+D40,0),IF(D39-D40&lt;0,D40-D39+H40,0))</f>
        <v>6541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7195</v>
      </c>
      <c r="D42" s="86">
        <f>D33+D35+D39</f>
        <v>6916</v>
      </c>
      <c r="E42" s="177" t="s">
        <v>376</v>
      </c>
      <c r="F42" s="178" t="s">
        <v>377</v>
      </c>
      <c r="G42" s="90">
        <f>G39+G33</f>
        <v>7195</v>
      </c>
      <c r="H42" s="90">
        <f>H39+H33</f>
        <v>6916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40633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9097</v>
      </c>
      <c r="D10" s="92">
        <v>6838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-3679</v>
      </c>
      <c r="D11" s="92">
        <v>-1762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-1090</v>
      </c>
      <c r="D13" s="92">
        <v>-910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-127</v>
      </c>
      <c r="D14" s="92">
        <v>-216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-237</v>
      </c>
      <c r="D15" s="92">
        <v>-2386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5</v>
      </c>
      <c r="D16" s="92">
        <v>11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-22</v>
      </c>
      <c r="D17" s="92">
        <v>-13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-38</v>
      </c>
      <c r="D19" s="92">
        <v>-40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3909</v>
      </c>
      <c r="D20" s="93">
        <f>SUM(D10:D19)</f>
        <v>1522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-2738</v>
      </c>
      <c r="D22" s="92">
        <v>-929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-626</v>
      </c>
      <c r="D24" s="92">
        <v>-647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7</v>
      </c>
      <c r="D25" s="92">
        <v>41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14</v>
      </c>
      <c r="D26" s="92">
        <v>2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>
        <v>-2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>
        <v>66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-3343</v>
      </c>
      <c r="D32" s="93">
        <f>SUM(D22:D31)</f>
        <v>-1469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-3931</v>
      </c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</v>
      </c>
      <c r="D38" s="92">
        <v>-20</v>
      </c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-683</v>
      </c>
      <c r="D39" s="92">
        <v>-853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-382</v>
      </c>
      <c r="D40" s="92">
        <v>-66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-5017</v>
      </c>
      <c r="D42" s="93">
        <f>SUM(D34:D41)</f>
        <v>-939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-4451</v>
      </c>
      <c r="D43" s="93">
        <f>D42+D32+D20</f>
        <v>-886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2379</v>
      </c>
      <c r="D44" s="184">
        <v>3265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-2072</v>
      </c>
      <c r="D45" s="93">
        <f>D44+D43</f>
        <v>2379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1106</v>
      </c>
      <c r="D46" s="94">
        <v>3217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35</v>
      </c>
      <c r="D47" s="94">
        <v>48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6" sqref="C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40633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189800</v>
      </c>
      <c r="I11" s="96">
        <f>'справка №1-БАЛАНС'!H28+'справка №1-БАЛАНС'!H31</f>
        <v>55029</v>
      </c>
      <c r="J11" s="96">
        <f>'справка №1-БАЛАНС'!H29+'справка №1-БАЛАНС'!H32</f>
        <v>0</v>
      </c>
      <c r="K11" s="98"/>
      <c r="L11" s="424">
        <f>SUM(C11:K11)</f>
        <v>329010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189800</v>
      </c>
      <c r="I15" s="99">
        <f t="shared" si="2"/>
        <v>55029</v>
      </c>
      <c r="J15" s="99">
        <f t="shared" si="2"/>
        <v>0</v>
      </c>
      <c r="K15" s="99">
        <f t="shared" si="2"/>
        <v>0</v>
      </c>
      <c r="L15" s="424">
        <f t="shared" si="1"/>
        <v>329010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-6193</v>
      </c>
      <c r="K16" s="98"/>
      <c r="L16" s="424">
        <f t="shared" si="1"/>
        <v>-6193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81017</v>
      </c>
      <c r="F29" s="97">
        <f t="shared" si="6"/>
        <v>427</v>
      </c>
      <c r="G29" s="97">
        <f t="shared" si="6"/>
        <v>0</v>
      </c>
      <c r="H29" s="97">
        <f t="shared" si="6"/>
        <v>189800</v>
      </c>
      <c r="I29" s="97">
        <f t="shared" si="6"/>
        <v>55029</v>
      </c>
      <c r="J29" s="97">
        <f t="shared" si="6"/>
        <v>-6193</v>
      </c>
      <c r="K29" s="97">
        <f t="shared" si="6"/>
        <v>0</v>
      </c>
      <c r="L29" s="424">
        <f t="shared" si="1"/>
        <v>322817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81017</v>
      </c>
      <c r="F32" s="97">
        <f t="shared" si="7"/>
        <v>427</v>
      </c>
      <c r="G32" s="97">
        <f t="shared" si="7"/>
        <v>0</v>
      </c>
      <c r="H32" s="97">
        <f t="shared" si="7"/>
        <v>189800</v>
      </c>
      <c r="I32" s="97">
        <f t="shared" si="7"/>
        <v>55029</v>
      </c>
      <c r="J32" s="97">
        <f t="shared" si="7"/>
        <v>-6193</v>
      </c>
      <c r="K32" s="97">
        <f t="shared" si="7"/>
        <v>0</v>
      </c>
      <c r="L32" s="424">
        <f t="shared" si="1"/>
        <v>322817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894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381</v>
      </c>
      <c r="B2" s="626"/>
      <c r="C2" s="584"/>
      <c r="D2" s="584"/>
      <c r="E2" s="621" t="str">
        <f>'справка №1-БАЛАНС'!E3</f>
        <v>" АЛБЕНА"  АД</v>
      </c>
      <c r="F2" s="627"/>
      <c r="G2" s="627"/>
      <c r="H2" s="584"/>
      <c r="I2" s="441"/>
      <c r="J2" s="441"/>
      <c r="K2" s="441"/>
      <c r="L2" s="441"/>
      <c r="M2" s="629" t="s">
        <v>2</v>
      </c>
      <c r="N2" s="630"/>
      <c r="O2" s="630"/>
      <c r="P2" s="631">
        <f>'справка №1-БАЛАНС'!H3</f>
        <v>834025872</v>
      </c>
      <c r="Q2" s="631"/>
      <c r="R2" s="353"/>
    </row>
    <row r="3" spans="1:18" ht="15">
      <c r="A3" s="625" t="s">
        <v>4</v>
      </c>
      <c r="B3" s="626"/>
      <c r="C3" s="585"/>
      <c r="D3" s="585"/>
      <c r="E3" s="624">
        <v>40633</v>
      </c>
      <c r="F3" s="628"/>
      <c r="G3" s="628"/>
      <c r="H3" s="443"/>
      <c r="I3" s="443"/>
      <c r="J3" s="443"/>
      <c r="K3" s="443"/>
      <c r="L3" s="443"/>
      <c r="M3" s="632" t="s">
        <v>3</v>
      </c>
      <c r="N3" s="632"/>
      <c r="O3" s="576"/>
      <c r="P3" s="633">
        <f>'справка №1-БАЛАНС'!H4</f>
        <v>462</v>
      </c>
      <c r="Q3" s="633"/>
      <c r="R3" s="354"/>
    </row>
    <row r="4" spans="1:18" ht="12.75">
      <c r="A4" s="436" t="s">
        <v>521</v>
      </c>
      <c r="B4" s="442"/>
      <c r="C4" s="442"/>
      <c r="D4" s="443"/>
      <c r="E4" s="636"/>
      <c r="F4" s="606"/>
      <c r="G4" s="60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7" t="s">
        <v>461</v>
      </c>
      <c r="B5" s="608"/>
      <c r="C5" s="61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4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4" t="s">
        <v>527</v>
      </c>
      <c r="R5" s="634" t="s">
        <v>528</v>
      </c>
    </row>
    <row r="6" spans="1:18" s="44" customFormat="1" ht="60">
      <c r="A6" s="609"/>
      <c r="B6" s="610"/>
      <c r="C6" s="61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5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5"/>
      <c r="R6" s="635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50859</v>
      </c>
      <c r="E9" s="243"/>
      <c r="F9" s="243"/>
      <c r="G9" s="113">
        <f>D9+E9-F9</f>
        <v>50859</v>
      </c>
      <c r="H9" s="103"/>
      <c r="I9" s="103"/>
      <c r="J9" s="113">
        <f>G9+H9-I9</f>
        <v>50859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50859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305061</v>
      </c>
      <c r="E10" s="243"/>
      <c r="F10" s="243"/>
      <c r="G10" s="113">
        <f aca="true" t="shared" si="2" ref="G10:G39">D10+E10-F10</f>
        <v>305061</v>
      </c>
      <c r="H10" s="103"/>
      <c r="I10" s="103"/>
      <c r="J10" s="113">
        <f aca="true" t="shared" si="3" ref="J10:J39">G10+H10-I10</f>
        <v>305061</v>
      </c>
      <c r="K10" s="103">
        <v>31118</v>
      </c>
      <c r="L10" s="103">
        <v>1645</v>
      </c>
      <c r="M10" s="103"/>
      <c r="N10" s="113">
        <f aca="true" t="shared" si="4" ref="N10:N39">K10+L10-M10</f>
        <v>32763</v>
      </c>
      <c r="O10" s="103"/>
      <c r="P10" s="103"/>
      <c r="Q10" s="113">
        <f t="shared" si="0"/>
        <v>32763</v>
      </c>
      <c r="R10" s="113">
        <f t="shared" si="1"/>
        <v>272298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27707</v>
      </c>
      <c r="E11" s="243">
        <v>10</v>
      </c>
      <c r="F11" s="243"/>
      <c r="G11" s="113">
        <f t="shared" si="2"/>
        <v>27717</v>
      </c>
      <c r="H11" s="103"/>
      <c r="I11" s="103"/>
      <c r="J11" s="113">
        <f t="shared" si="3"/>
        <v>27717</v>
      </c>
      <c r="K11" s="103">
        <v>21252</v>
      </c>
      <c r="L11" s="103">
        <v>716</v>
      </c>
      <c r="M11" s="103"/>
      <c r="N11" s="113">
        <f t="shared" si="4"/>
        <v>21968</v>
      </c>
      <c r="O11" s="103"/>
      <c r="P11" s="103"/>
      <c r="Q11" s="113">
        <f t="shared" si="0"/>
        <v>21968</v>
      </c>
      <c r="R11" s="113">
        <f t="shared" si="1"/>
        <v>5749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52953</v>
      </c>
      <c r="E12" s="243"/>
      <c r="F12" s="243"/>
      <c r="G12" s="113">
        <f t="shared" si="2"/>
        <v>52953</v>
      </c>
      <c r="H12" s="103"/>
      <c r="I12" s="103"/>
      <c r="J12" s="113">
        <f t="shared" si="3"/>
        <v>52953</v>
      </c>
      <c r="K12" s="103">
        <v>23071</v>
      </c>
      <c r="L12" s="103">
        <v>559</v>
      </c>
      <c r="M12" s="103"/>
      <c r="N12" s="113">
        <f t="shared" si="4"/>
        <v>23630</v>
      </c>
      <c r="O12" s="103"/>
      <c r="P12" s="103"/>
      <c r="Q12" s="113">
        <f t="shared" si="0"/>
        <v>23630</v>
      </c>
      <c r="R12" s="113">
        <f t="shared" si="1"/>
        <v>29323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3192</v>
      </c>
      <c r="E13" s="243"/>
      <c r="F13" s="243"/>
      <c r="G13" s="113">
        <f t="shared" si="2"/>
        <v>3192</v>
      </c>
      <c r="H13" s="103"/>
      <c r="I13" s="103"/>
      <c r="J13" s="113">
        <f t="shared" si="3"/>
        <v>3192</v>
      </c>
      <c r="K13" s="103">
        <v>2178</v>
      </c>
      <c r="L13" s="103">
        <v>72</v>
      </c>
      <c r="M13" s="103"/>
      <c r="N13" s="113">
        <f t="shared" si="4"/>
        <v>2250</v>
      </c>
      <c r="O13" s="103"/>
      <c r="P13" s="103"/>
      <c r="Q13" s="113">
        <f t="shared" si="0"/>
        <v>2250</v>
      </c>
      <c r="R13" s="113">
        <f t="shared" si="1"/>
        <v>942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28780</v>
      </c>
      <c r="E14" s="243"/>
      <c r="F14" s="243"/>
      <c r="G14" s="113">
        <f t="shared" si="2"/>
        <v>28780</v>
      </c>
      <c r="H14" s="103"/>
      <c r="I14" s="103"/>
      <c r="J14" s="113">
        <f t="shared" si="3"/>
        <v>28780</v>
      </c>
      <c r="K14" s="103">
        <v>22755</v>
      </c>
      <c r="L14" s="103">
        <v>699</v>
      </c>
      <c r="M14" s="103"/>
      <c r="N14" s="113">
        <f t="shared" si="4"/>
        <v>23454</v>
      </c>
      <c r="O14" s="103"/>
      <c r="P14" s="103"/>
      <c r="Q14" s="113">
        <f t="shared" si="0"/>
        <v>23454</v>
      </c>
      <c r="R14" s="113">
        <f t="shared" si="1"/>
        <v>5326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>
        <v>2946</v>
      </c>
      <c r="E15" s="564">
        <v>1436</v>
      </c>
      <c r="F15" s="564">
        <v>10</v>
      </c>
      <c r="G15" s="113">
        <f t="shared" si="2"/>
        <v>4372</v>
      </c>
      <c r="H15" s="565"/>
      <c r="I15" s="565"/>
      <c r="J15" s="113">
        <f t="shared" si="3"/>
        <v>4372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4372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471498</v>
      </c>
      <c r="E17" s="248">
        <f>SUM(E9:E16)</f>
        <v>1446</v>
      </c>
      <c r="F17" s="248">
        <f>SUM(F9:F16)</f>
        <v>10</v>
      </c>
      <c r="G17" s="113">
        <f t="shared" si="2"/>
        <v>472934</v>
      </c>
      <c r="H17" s="114">
        <f>SUM(H9:H16)</f>
        <v>0</v>
      </c>
      <c r="I17" s="114">
        <f>SUM(I9:I16)</f>
        <v>0</v>
      </c>
      <c r="J17" s="113">
        <f t="shared" si="3"/>
        <v>472934</v>
      </c>
      <c r="K17" s="114">
        <f>SUM(K9:K16)</f>
        <v>100374</v>
      </c>
      <c r="L17" s="114">
        <f>SUM(L9:L16)</f>
        <v>3691</v>
      </c>
      <c r="M17" s="114">
        <f>SUM(M9:M16)</f>
        <v>0</v>
      </c>
      <c r="N17" s="113">
        <f t="shared" si="4"/>
        <v>104065</v>
      </c>
      <c r="O17" s="114">
        <f>SUM(O9:O16)</f>
        <v>0</v>
      </c>
      <c r="P17" s="114">
        <f>SUM(P9:P16)</f>
        <v>0</v>
      </c>
      <c r="Q17" s="113">
        <f t="shared" si="5"/>
        <v>104065</v>
      </c>
      <c r="R17" s="113">
        <f t="shared" si="6"/>
        <v>368869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13367</v>
      </c>
      <c r="E18" s="241"/>
      <c r="F18" s="241"/>
      <c r="G18" s="113">
        <f t="shared" si="2"/>
        <v>13367</v>
      </c>
      <c r="H18" s="101"/>
      <c r="I18" s="101"/>
      <c r="J18" s="113">
        <f t="shared" si="3"/>
        <v>13367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13367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1880</v>
      </c>
      <c r="E22" s="243"/>
      <c r="F22" s="243"/>
      <c r="G22" s="113">
        <f t="shared" si="2"/>
        <v>1880</v>
      </c>
      <c r="H22" s="103"/>
      <c r="I22" s="103"/>
      <c r="J22" s="113">
        <f t="shared" si="3"/>
        <v>1880</v>
      </c>
      <c r="K22" s="103">
        <v>1427</v>
      </c>
      <c r="L22" s="103">
        <v>64</v>
      </c>
      <c r="M22" s="103"/>
      <c r="N22" s="113">
        <f t="shared" si="4"/>
        <v>1491</v>
      </c>
      <c r="O22" s="103"/>
      <c r="P22" s="103"/>
      <c r="Q22" s="113">
        <f t="shared" si="5"/>
        <v>1491</v>
      </c>
      <c r="R22" s="113">
        <f t="shared" si="6"/>
        <v>389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1893</v>
      </c>
      <c r="E24" s="243">
        <v>24</v>
      </c>
      <c r="F24" s="243"/>
      <c r="G24" s="113">
        <f t="shared" si="2"/>
        <v>1917</v>
      </c>
      <c r="H24" s="103"/>
      <c r="I24" s="103"/>
      <c r="J24" s="113">
        <f t="shared" si="3"/>
        <v>1917</v>
      </c>
      <c r="K24" s="103">
        <v>730</v>
      </c>
      <c r="L24" s="103">
        <v>51</v>
      </c>
      <c r="M24" s="103"/>
      <c r="N24" s="113">
        <f t="shared" si="4"/>
        <v>781</v>
      </c>
      <c r="O24" s="103"/>
      <c r="P24" s="103"/>
      <c r="Q24" s="113">
        <f t="shared" si="5"/>
        <v>781</v>
      </c>
      <c r="R24" s="113">
        <f t="shared" si="6"/>
        <v>1136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3914</v>
      </c>
      <c r="E25" s="244">
        <f aca="true" t="shared" si="7" ref="E25:P25">SUM(E21:E24)</f>
        <v>24</v>
      </c>
      <c r="F25" s="244">
        <f t="shared" si="7"/>
        <v>0</v>
      </c>
      <c r="G25" s="105">
        <f t="shared" si="2"/>
        <v>3938</v>
      </c>
      <c r="H25" s="104">
        <f t="shared" si="7"/>
        <v>0</v>
      </c>
      <c r="I25" s="104">
        <f t="shared" si="7"/>
        <v>0</v>
      </c>
      <c r="J25" s="105">
        <f t="shared" si="3"/>
        <v>3938</v>
      </c>
      <c r="K25" s="104">
        <f t="shared" si="7"/>
        <v>2298</v>
      </c>
      <c r="L25" s="104">
        <f t="shared" si="7"/>
        <v>115</v>
      </c>
      <c r="M25" s="104">
        <f t="shared" si="7"/>
        <v>0</v>
      </c>
      <c r="N25" s="105">
        <f t="shared" si="4"/>
        <v>2413</v>
      </c>
      <c r="O25" s="104">
        <f t="shared" si="7"/>
        <v>0</v>
      </c>
      <c r="P25" s="104">
        <f t="shared" si="7"/>
        <v>0</v>
      </c>
      <c r="Q25" s="105">
        <f t="shared" si="5"/>
        <v>2413</v>
      </c>
      <c r="R25" s="105">
        <f t="shared" si="6"/>
        <v>1525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49619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49619</v>
      </c>
      <c r="H27" s="109">
        <f t="shared" si="8"/>
        <v>0</v>
      </c>
      <c r="I27" s="109">
        <f t="shared" si="8"/>
        <v>0</v>
      </c>
      <c r="J27" s="110">
        <f t="shared" si="3"/>
        <v>49619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47498</v>
      </c>
      <c r="E28" s="243"/>
      <c r="F28" s="243"/>
      <c r="G28" s="113">
        <f t="shared" si="2"/>
        <v>47498</v>
      </c>
      <c r="H28" s="103"/>
      <c r="I28" s="103"/>
      <c r="J28" s="113">
        <f t="shared" si="3"/>
        <v>47498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49619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49619</v>
      </c>
      <c r="H38" s="114">
        <f t="shared" si="12"/>
        <v>0</v>
      </c>
      <c r="I38" s="114">
        <f t="shared" si="12"/>
        <v>0</v>
      </c>
      <c r="J38" s="113">
        <f t="shared" si="3"/>
        <v>49619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538398</v>
      </c>
      <c r="E40" s="547">
        <f>E17+E18+E19+E25+E38+E39</f>
        <v>1470</v>
      </c>
      <c r="F40" s="547">
        <f aca="true" t="shared" si="13" ref="F40:R40">F17+F18+F19+F25+F38+F39</f>
        <v>10</v>
      </c>
      <c r="G40" s="547">
        <f t="shared" si="13"/>
        <v>539858</v>
      </c>
      <c r="H40" s="547">
        <f t="shared" si="13"/>
        <v>0</v>
      </c>
      <c r="I40" s="547">
        <f t="shared" si="13"/>
        <v>0</v>
      </c>
      <c r="J40" s="547">
        <f t="shared" si="13"/>
        <v>539858</v>
      </c>
      <c r="K40" s="547">
        <f t="shared" si="13"/>
        <v>102672</v>
      </c>
      <c r="L40" s="547">
        <f t="shared" si="13"/>
        <v>3806</v>
      </c>
      <c r="M40" s="547">
        <f t="shared" si="13"/>
        <v>0</v>
      </c>
      <c r="N40" s="547">
        <f t="shared" si="13"/>
        <v>106478</v>
      </c>
      <c r="O40" s="547">
        <f t="shared" si="13"/>
        <v>0</v>
      </c>
      <c r="P40" s="547">
        <f t="shared" si="13"/>
        <v>0</v>
      </c>
      <c r="Q40" s="547">
        <f t="shared" si="13"/>
        <v>106478</v>
      </c>
      <c r="R40" s="547">
        <f t="shared" si="13"/>
        <v>433380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884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7"/>
      <c r="L44" s="637"/>
      <c r="M44" s="637"/>
      <c r="N44" s="637"/>
      <c r="O44" s="630" t="s">
        <v>779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6" sqref="C96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40633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3010</v>
      </c>
      <c r="D11" s="165">
        <f>SUM(D12:D14)</f>
        <v>0</v>
      </c>
      <c r="E11" s="166">
        <f>SUM(E12:E14)</f>
        <v>3010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3010</v>
      </c>
      <c r="D12" s="153"/>
      <c r="E12" s="166">
        <f aca="true" t="shared" si="0" ref="E12:E42">C12-D12</f>
        <v>3010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2741</v>
      </c>
      <c r="D16" s="165">
        <f>+D17+D18</f>
        <v>0</v>
      </c>
      <c r="E16" s="166">
        <f t="shared" si="0"/>
        <v>2741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2741</v>
      </c>
      <c r="D18" s="153"/>
      <c r="E18" s="166">
        <f t="shared" si="0"/>
        <v>2741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5751</v>
      </c>
      <c r="D19" s="149">
        <f>D11+D15+D16</f>
        <v>0</v>
      </c>
      <c r="E19" s="164">
        <f>E11+E15+E16</f>
        <v>5751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5857</v>
      </c>
      <c r="D24" s="165">
        <f>SUM(D25:D27)</f>
        <v>5857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3437</v>
      </c>
      <c r="D25" s="153">
        <v>3437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2015</v>
      </c>
      <c r="D26" s="153">
        <v>2015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405</v>
      </c>
      <c r="D27" s="153">
        <v>405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2480</v>
      </c>
      <c r="D28" s="153">
        <v>2480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1493</v>
      </c>
      <c r="D29" s="153">
        <v>1493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569</v>
      </c>
      <c r="D31" s="153">
        <v>569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361</v>
      </c>
      <c r="D33" s="150">
        <f>SUM(D34:D37)</f>
        <v>361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212</v>
      </c>
      <c r="D34" s="153">
        <v>212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147</v>
      </c>
      <c r="D35" s="153">
        <v>147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534</v>
      </c>
      <c r="D38" s="150">
        <f>SUM(D39:D42)</f>
        <v>534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534</v>
      </c>
      <c r="D42" s="153">
        <v>534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11294</v>
      </c>
      <c r="D43" s="149">
        <f>D24+D28+D29+D31+D30+D32+D33+D38</f>
        <v>11294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17045</v>
      </c>
      <c r="D44" s="148">
        <f>D43+D21+D19+D9</f>
        <v>11294</v>
      </c>
      <c r="E44" s="164">
        <f>E43+E21+E19+E9</f>
        <v>5751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5775</v>
      </c>
      <c r="D52" s="148">
        <f>SUM(D53:D55)</f>
        <v>0</v>
      </c>
      <c r="E52" s="165">
        <f>C52-D52</f>
        <v>5775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5775</v>
      </c>
      <c r="D53" s="153"/>
      <c r="E53" s="165">
        <f>C53-D53</f>
        <v>5775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79611</v>
      </c>
      <c r="D56" s="148">
        <f>D57+D59</f>
        <v>0</v>
      </c>
      <c r="E56" s="165">
        <f t="shared" si="1"/>
        <v>79611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79611</v>
      </c>
      <c r="D57" s="153"/>
      <c r="E57" s="165">
        <f t="shared" si="1"/>
        <v>79611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295</v>
      </c>
      <c r="D64" s="153"/>
      <c r="E64" s="165">
        <f t="shared" si="1"/>
        <v>295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85681</v>
      </c>
      <c r="D66" s="148">
        <f>D52+D56+D61+D62+D63+D64</f>
        <v>0</v>
      </c>
      <c r="E66" s="165">
        <f t="shared" si="1"/>
        <v>85681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14227</v>
      </c>
      <c r="D68" s="153"/>
      <c r="E68" s="165">
        <f t="shared" si="1"/>
        <v>14227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2103</v>
      </c>
      <c r="D71" s="150">
        <f>SUM(D72:D74)</f>
        <v>1994</v>
      </c>
      <c r="E71" s="150">
        <f>SUM(E72:E74)</f>
        <v>109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967</v>
      </c>
      <c r="D72" s="153">
        <v>858</v>
      </c>
      <c r="E72" s="165">
        <f t="shared" si="1"/>
        <v>109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1098</v>
      </c>
      <c r="D73" s="153">
        <v>1098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38</v>
      </c>
      <c r="D74" s="153">
        <v>38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15581</v>
      </c>
      <c r="D75" s="148">
        <f>D76+D78</f>
        <v>15581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15581</v>
      </c>
      <c r="D76" s="153">
        <v>15581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1662</v>
      </c>
      <c r="D80" s="148">
        <f>SUM(D81:D84)</f>
        <v>1662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1662</v>
      </c>
      <c r="D84" s="153">
        <v>1662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11387</v>
      </c>
      <c r="D85" s="149">
        <f>SUM(D86:D90)+D94</f>
        <v>11387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2231</v>
      </c>
      <c r="D87" s="153">
        <v>2231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8672</v>
      </c>
      <c r="D88" s="153">
        <v>8672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167</v>
      </c>
      <c r="D89" s="153">
        <v>167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233</v>
      </c>
      <c r="D90" s="148">
        <f>SUM(D91:D93)</f>
        <v>233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233</v>
      </c>
      <c r="D93" s="153">
        <v>233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84</v>
      </c>
      <c r="D94" s="153">
        <v>84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1008</v>
      </c>
      <c r="D95" s="153">
        <v>1117</v>
      </c>
      <c r="E95" s="165">
        <f t="shared" si="1"/>
        <v>-109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31741</v>
      </c>
      <c r="D96" s="149">
        <f>D85+D80+D75+D71+D95</f>
        <v>31741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131649</v>
      </c>
      <c r="D97" s="149">
        <f>D96+D68+D66</f>
        <v>31741</v>
      </c>
      <c r="E97" s="149">
        <f>E96+E68+E66</f>
        <v>99908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885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28"/>
      <c r="E4" s="62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40633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16507690</v>
      </c>
      <c r="D12" s="141"/>
      <c r="E12" s="141"/>
      <c r="F12" s="141">
        <v>49619</v>
      </c>
      <c r="G12" s="141"/>
      <c r="H12" s="141"/>
      <c r="I12" s="541">
        <f>F12+G12-H12</f>
        <v>49619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16507690</v>
      </c>
      <c r="D17" s="127">
        <f t="shared" si="1"/>
        <v>0</v>
      </c>
      <c r="E17" s="127">
        <f t="shared" si="1"/>
        <v>0</v>
      </c>
      <c r="F17" s="127">
        <f t="shared" si="1"/>
        <v>49619</v>
      </c>
      <c r="G17" s="127">
        <f t="shared" si="1"/>
        <v>0</v>
      </c>
      <c r="H17" s="127">
        <f t="shared" si="1"/>
        <v>0</v>
      </c>
      <c r="I17" s="541">
        <f t="shared" si="0"/>
        <v>49619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886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2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40633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6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2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887</v>
      </c>
      <c r="B14" s="67"/>
      <c r="C14" s="549">
        <v>4300</v>
      </c>
      <c r="D14" s="598">
        <v>99.99</v>
      </c>
      <c r="E14" s="549">
        <v>4300</v>
      </c>
      <c r="F14" s="551">
        <f t="shared" si="0"/>
        <v>0</v>
      </c>
    </row>
    <row r="15" spans="1:6" ht="12.75">
      <c r="A15" s="66" t="s">
        <v>888</v>
      </c>
      <c r="B15" s="67"/>
      <c r="C15" s="549">
        <f>499078/1000</f>
        <v>499.078</v>
      </c>
      <c r="D15" s="598">
        <v>100</v>
      </c>
      <c r="E15" s="549"/>
      <c r="F15" s="551">
        <f t="shared" si="0"/>
        <v>499.078</v>
      </c>
    </row>
    <row r="16" spans="1:6" ht="12.75">
      <c r="A16" s="66" t="s">
        <v>889</v>
      </c>
      <c r="B16" s="67"/>
      <c r="C16" s="549">
        <v>1100</v>
      </c>
      <c r="D16" s="598">
        <v>100</v>
      </c>
      <c r="E16" s="549"/>
      <c r="F16" s="551">
        <f t="shared" si="0"/>
        <v>1100</v>
      </c>
    </row>
    <row r="17" spans="1:6" ht="12.75">
      <c r="A17" s="66" t="s">
        <v>890</v>
      </c>
      <c r="B17" s="67"/>
      <c r="C17" s="549">
        <f>5000/1000</f>
        <v>5</v>
      </c>
      <c r="D17" s="598">
        <v>100</v>
      </c>
      <c r="E17" s="549"/>
      <c r="F17" s="551">
        <f t="shared" si="0"/>
        <v>5</v>
      </c>
    </row>
    <row r="18" spans="1:6" ht="12.75">
      <c r="A18" s="66" t="s">
        <v>891</v>
      </c>
      <c r="B18" s="67"/>
      <c r="C18" s="549">
        <v>6196</v>
      </c>
      <c r="D18" s="598">
        <v>60</v>
      </c>
      <c r="E18" s="549"/>
      <c r="F18" s="551">
        <f t="shared" si="0"/>
        <v>6196</v>
      </c>
    </row>
    <row r="19" spans="1:6" ht="12.75">
      <c r="A19" s="66" t="s">
        <v>892</v>
      </c>
      <c r="B19" s="67"/>
      <c r="C19" s="549">
        <v>4720</v>
      </c>
      <c r="D19" s="598">
        <v>100</v>
      </c>
      <c r="E19" s="549"/>
      <c r="F19" s="551">
        <f t="shared" si="0"/>
        <v>4720</v>
      </c>
    </row>
    <row r="20" spans="1:6" ht="12.75">
      <c r="A20" s="66" t="s">
        <v>893</v>
      </c>
      <c r="B20" s="70"/>
      <c r="C20" s="549">
        <v>22627</v>
      </c>
      <c r="D20" s="598">
        <v>99.99</v>
      </c>
      <c r="E20" s="549">
        <v>22627</v>
      </c>
      <c r="F20" s="600">
        <f>(C20-E20)</f>
        <v>0</v>
      </c>
    </row>
    <row r="21" spans="1:6" ht="12" customHeight="1">
      <c r="A21" s="66"/>
      <c r="B21" s="70"/>
      <c r="C21" s="549"/>
      <c r="D21" s="598"/>
      <c r="E21" s="601"/>
      <c r="F21" s="600">
        <f>(C21-E21)</f>
        <v>0</v>
      </c>
    </row>
    <row r="22" spans="1:6" ht="12.75">
      <c r="A22" s="66"/>
      <c r="B22" s="67"/>
      <c r="C22" s="549"/>
      <c r="D22" s="549"/>
      <c r="E22" s="549"/>
      <c r="F22" s="551">
        <f t="shared" si="0"/>
        <v>0</v>
      </c>
    </row>
    <row r="23" spans="1:16" ht="11.25" customHeight="1">
      <c r="A23" s="68" t="s">
        <v>562</v>
      </c>
      <c r="B23" s="69" t="s">
        <v>828</v>
      </c>
      <c r="C23" s="536">
        <f>SUM(C11:C22)</f>
        <v>43713.248</v>
      </c>
      <c r="D23" s="536"/>
      <c r="E23" s="536">
        <f>SUM(E11:E22)</f>
        <v>26927</v>
      </c>
      <c r="F23" s="550">
        <f>SUM(F11:F22)</f>
        <v>16786.248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880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881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875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876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877</v>
      </c>
      <c r="B59" s="70"/>
      <c r="C59" s="549">
        <v>0</v>
      </c>
      <c r="D59" s="549"/>
      <c r="E59" s="549"/>
      <c r="F59" s="551">
        <f aca="true" t="shared" si="3" ref="F59:F71">C59-E59</f>
        <v>0</v>
      </c>
    </row>
    <row r="60" spans="1:6" ht="12.75">
      <c r="A60" s="66" t="s">
        <v>878</v>
      </c>
      <c r="B60" s="70"/>
      <c r="C60" s="549">
        <f>4200/1000</f>
        <v>4.2</v>
      </c>
      <c r="D60" s="549"/>
      <c r="E60" s="549"/>
      <c r="F60" s="551">
        <f t="shared" si="3"/>
        <v>4.2</v>
      </c>
    </row>
    <row r="61" spans="1:6" ht="12.75">
      <c r="A61" s="66" t="s">
        <v>879</v>
      </c>
      <c r="B61" s="70"/>
      <c r="C61" s="549">
        <f>1740/1000</f>
        <v>1.74</v>
      </c>
      <c r="D61" s="549"/>
      <c r="E61" s="549"/>
      <c r="F61" s="551">
        <f t="shared" si="3"/>
        <v>1.74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45834.188</v>
      </c>
      <c r="D73" s="536"/>
      <c r="E73" s="536">
        <f>E72+E55+E38+E23</f>
        <v>26927</v>
      </c>
      <c r="F73" s="550">
        <f>F72+F55+F38+F23</f>
        <v>17890.188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886</v>
      </c>
      <c r="B145" s="560"/>
      <c r="C145" s="647" t="s">
        <v>845</v>
      </c>
      <c r="D145" s="647"/>
      <c r="E145" s="647"/>
      <c r="F145" s="647"/>
    </row>
    <row r="146" spans="1:6" ht="12.75">
      <c r="A146" s="75" t="s">
        <v>882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7" t="s">
        <v>852</v>
      </c>
      <c r="D147" s="647"/>
      <c r="E147" s="647"/>
      <c r="F147" s="647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C110:F124 C93:F107 C76:F90 C58:F71 C25:F37 F57 D57 C40:F5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2011-04-27T13:51:37Z</cp:lastPrinted>
  <dcterms:created xsi:type="dcterms:W3CDTF">2000-06-29T12:02:40Z</dcterms:created>
  <dcterms:modified xsi:type="dcterms:W3CDTF">2011-04-29T09:31:34Z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