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8.xml><?xml version="1.0" encoding="utf-8"?>
<comments xmlns="http://schemas.openxmlformats.org/spreadsheetml/2006/main">
  <authors>
    <author>vanilia</author>
  </authors>
  <commentList>
    <comment ref="B5" authorId="0">
      <text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<sst xmlns="http://schemas.openxmlformats.org/spreadsheetml/2006/main" count="1070" uniqueCount="879">
  <si>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</si>
  <si>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</si>
  <si>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</si>
  <si>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</si>
  <si>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</si>
  <si>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</si>
  <si>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</si>
  <si>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</si>
  <si>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</si>
  <si>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</si>
  <si>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</si>
  <si>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</si>
  <si>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</si>
  <si>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</si>
  <si>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</si>
  <si>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</si>
  <si>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</si>
  <si>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</si>
  <si>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</si>
  <si>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</si>
  <si>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</si>
  <si>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</si>
  <si>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</si>
  <si>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</si>
  <si>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</si>
  <si>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</si>
  <si>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</si>
  <si>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</si>
  <si>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</si>
  <si>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</si>
  <si>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</si>
  <si>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</si>
  <si>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</si>
  <si>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</si>
  <si>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</si>
  <si>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</si>
  <si>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</si>
  <si>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</si>
  <si>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</si>
  <si>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</si>
  <si>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</si>
  <si>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</si>
  <si>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</si>
  <si>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</si>
  <si>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</si>
  <si>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</si>
  <si>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</si>
  <si>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</si>
  <si>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</si>
  <si>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</si>
  <si>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</si>
  <si>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</si>
  <si>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</si>
  <si>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</si>
  <si>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</si>
  <si>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</si>
  <si>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</si>
  <si>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</si>
  <si>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</si>
  <si>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</si>
  <si>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</si>
  <si>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</si>
  <si>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</si>
  <si>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</si>
  <si>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</si>
  <si>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</si>
  <si>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</si>
  <si>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</si>
  <si>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</si>
  <si>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</si>
  <si>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</si>
  <si>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</si>
  <si>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</si>
  <si>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</si>
  <si>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</si>
  <si>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</si>
  <si>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</si>
  <si>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</si>
  <si>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</si>
  <si>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</si>
  <si>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</si>
  <si>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</si>
  <si>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</si>
  <si>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</si>
  <si>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</si>
  <si>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</si>
  <si>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</si>
  <si>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</si>
  <si>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</si>
  <si>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</si>
  <si>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</si>
  <si>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</si>
  <si>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</si>
  <si>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</si>
  <si>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</si>
  <si>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</si>
  <si>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</si>
  <si>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</si>
  <si>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</si>
  <si>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</si>
  <si>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</si>
  <si>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</si>
  <si>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</si>
  <si>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</si>
  <si>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</si>
  <si>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</si>
  <si>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</si>
  <si>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</si>
  <si>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</si>
  <si>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</si>
  <si>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</si>
  <si>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</si>
  <si>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</si>
  <si>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</si>
  <si>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</si>
  <si>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</si>
  <si>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</si>
  <si>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</si>
  <si>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</si>
  <si>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</si>
  <si>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</si>
  <si>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</si>
  <si>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</si>
  <si>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</si>
  <si>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</si>
  <si>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</si>
  <si>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</si>
  <si>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</si>
  <si>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</si>
  <si>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</si>
  <si>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</si>
  <si>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</si>
  <si>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</si>
  <si>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</si>
  <si>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</si>
  <si>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</si>
  <si>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</si>
  <si>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</si>
  <si>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</si>
  <si>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</si>
  <si>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</si>
  <si>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</si>
  <si>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</si>
  <si>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</si>
  <si>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</si>
  <si>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</si>
  <si>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</si>
  <si>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</si>
  <si>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</si>
  <si>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</si>
  <si>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</si>
  <si>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</si>
  <si>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</si>
  <si>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</si>
  <si>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</si>
  <si>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</si>
  <si>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</si>
  <si>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</si>
  <si>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</si>
  <si>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</si>
  <si>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</si>
  <si>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</si>
  <si>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</si>
  <si>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</si>
  <si>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</si>
  <si>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</si>
  <si>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</si>
  <si>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</si>
  <si>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</si>
  <si>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</si>
  <si>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</si>
  <si>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</si>
  <si>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</si>
  <si>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</si>
  <si>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</si>
  <si>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</si>
  <si>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</si>
  <si>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</si>
  <si>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</si>
  <si>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</si>
  <si>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</si>
  <si>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</si>
  <si>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</si>
  <si>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</si>
  <si>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</si>
  <si>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</si>
  <si>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</si>
  <si>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</si>
  <si>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</si>
  <si>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</si>
  <si>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</si>
  <si>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</si>
  <si>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</si>
  <si>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</si>
  <si>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</si>
  <si>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</si>
  <si>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</si>
  <si>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</si>
  <si>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</si>
  <si>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</si>
  <si>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</si>
  <si>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</si>
  <si>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</si>
  <si>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</si>
  <si>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</si>
  <si>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</si>
  <si>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</si>
  <si>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</si>
  <si>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</si>
  <si>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</si>
  <si>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</si>
  <si>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</si>
  <si>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</si>
  <si>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</si>
  <si>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</si>
  <si>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</si>
  <si>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</si>
  <si>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</si>
  <si>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</si>
  <si>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</si>
  <si>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</si>
  <si>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</si>
  <si>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</si>
  <si>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</si>
  <si>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</si>
  <si>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</si>
  <si>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</si>
  <si>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</si>
  <si>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</si>
  <si>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</si>
  <si>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</si>
  <si>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</si>
  <si>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</si>
  <si>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</si>
  <si>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</si>
  <si>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</si>
  <si>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</si>
  <si>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</si>
  <si>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</si>
  <si>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</si>
  <si>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</si>
  <si>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</si>
  <si>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</si>
  <si>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</si>
  <si>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</si>
  <si>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</si>
  <si>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</si>
  <si>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</si>
  <si>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</si>
  <si>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</si>
  <si>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</si>
  <si>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</si>
  <si>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</si>
  <si>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</si>
  <si>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</si>
  <si>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</si>
  <si>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</si>
  <si>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</si>
  <si>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</si>
  <si>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</si>
  <si>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</si>
  <si>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</si>
  <si>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</si>
  <si>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</si>
  <si>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</si>
  <si>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</si>
  <si>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</si>
  <si>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</si>
  <si>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</si>
  <si>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</si>
  <si>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</si>
  <si>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</si>
  <si>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</si>
  <si>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</si>
  <si>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</si>
  <si>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</si>
  <si>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</si>
  <si>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</si>
  <si>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</si>
  <si>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</si>
  <si>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</si>
  <si>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</si>
  <si>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</si>
  <si>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</si>
  <si>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</si>
  <si>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</si>
  <si>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</si>
  <si>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</si>
  <si>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</si>
  <si>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</si>
  <si>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</si>
  <si>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</si>
  <si>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</si>
  <si>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</si>
  <si>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</si>
  <si>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</si>
  <si>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</si>
  <si>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</si>
  <si>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</si>
  <si>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</si>
  <si>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</si>
  <si>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</si>
  <si>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</si>
  <si>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</si>
  <si>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</si>
  <si>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</si>
  <si>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</si>
  <si>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</si>
  <si>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</si>
  <si>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</si>
  <si>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</si>
  <si>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</si>
  <si>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</si>
  <si>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</si>
  <si>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</si>
  <si>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</si>
  <si>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</si>
  <si>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</si>
  <si>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</si>
  <si>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</si>
  <si>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</si>
  <si>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</si>
  <si>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</si>
  <si>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</si>
  <si>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</si>
  <si>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</si>
  <si>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</si>
  <si>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</si>
  <si>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</si>
  <si>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</si>
  <si>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</si>
  <si>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</si>
  <si>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</si>
  <si>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</si>
  <si>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</si>
  <si>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</si>
  <si>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</si>
  <si>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</si>
  <si>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</si>
  <si>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</si>
  <si>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</si>
  <si>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</si>
  <si>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</si>
  <si>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</si>
  <si>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</si>
  <si>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</si>
  <si>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</si>
  <si>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</si>
  <si>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</si>
  <si>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</si>
  <si>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</si>
  <si>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</si>
  <si>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</si>
  <si>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</si>
  <si>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</si>
  <si>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</si>
  <si>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</si>
  <si>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</si>
  <si>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</si>
  <si>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</si>
  <si>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</si>
  <si>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</si>
  <si>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</si>
  <si>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</si>
  <si>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</si>
  <si>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</si>
  <si>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</si>
  <si>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</si>
  <si>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</si>
  <si>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</si>
  <si>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</si>
  <si>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</si>
  <si>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</si>
  <si>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</si>
  <si>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</si>
  <si>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</si>
  <si>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</si>
  <si>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</si>
  <si>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</si>
  <si>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</si>
  <si>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</si>
  <si>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</si>
  <si>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</si>
  <si>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</si>
  <si>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</si>
  <si>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</si>
  <si>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</si>
  <si>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</si>
  <si>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</si>
  <si>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</si>
  <si>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</si>
  <si>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</si>
  <si>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</si>
  <si>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</si>
  <si>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</si>
  <si>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</si>
  <si>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</si>
  <si>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</si>
  <si>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</si>
  <si>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</si>
  <si>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</si>
  <si>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</si>
  <si>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</si>
  <si>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</si>
  <si>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</si>
  <si>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</si>
  <si>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</si>
  <si>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</si>
  <si>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</si>
  <si>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</si>
  <si>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</si>
  <si>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</si>
  <si>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</si>
  <si>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</si>
  <si>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</si>
  <si>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</si>
  <si>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</si>
  <si>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</si>
  <si>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</si>
  <si>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</si>
  <si>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</si>
  <si>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</si>
  <si>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</si>
  <si>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</si>
  <si>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</si>
  <si>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</si>
  <si>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</si>
  <si>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</si>
  <si>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</si>
  <si>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</si>
  <si>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</si>
  <si>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</si>
  <si>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</si>
  <si>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</si>
  <si>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</si>
  <si>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</si>
  <si>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</si>
  <si>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</si>
  <si>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</si>
  <si>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</si>
  <si>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</si>
  <si>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</si>
  <si>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</si>
  <si>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</si>
  <si>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</si>
  <si>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</si>
  <si>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</si>
  <si>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</si>
  <si>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</si>
  <si>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</si>
  <si>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</si>
  <si>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</si>
  <si>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</si>
  <si>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</si>
  <si>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</si>
  <si>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</si>
  <si>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</si>
  <si>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</si>
  <si>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</si>
  <si>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</si>
  <si>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</si>
  <si>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</si>
  <si>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</si>
  <si>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</si>
  <si>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</si>
  <si>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</si>
  <si>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</si>
  <si>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</si>
  <si>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</si>
  <si>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</si>
  <si>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</si>
  <si>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</si>
  <si>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</si>
  <si>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</si>
  <si>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</si>
  <si>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</si>
  <si>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</si>
  <si>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</si>
  <si>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</si>
  <si>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</si>
  <si>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</si>
  <si>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</si>
  <si>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</si>
  <si>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</si>
  <si>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</si>
  <si>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</si>
  <si>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</si>
  <si>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</si>
  <si>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</si>
  <si>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</si>
  <si>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</si>
  <si>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</si>
  <si>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</si>
  <si>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</si>
  <si>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</si>
  <si>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</si>
  <si>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</si>
  <si>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</si>
  <si>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</si>
  <si>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</si>
  <si>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</si>
  <si>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</si>
  <si>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</si>
  <si>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</si>
  <si>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</si>
  <si>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</si>
  <si>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</si>
  <si>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</si>
  <si>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</si>
  <si>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</si>
  <si>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</si>
  <si>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</si>
  <si>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</si>
  <si>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</si>
  <si>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</si>
  <si>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</si>
  <si>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</si>
  <si>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</si>
  <si>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</si>
  <si>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</si>
  <si>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</si>
  <si>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</si>
  <si>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</si>
  <si>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</si>
  <si>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</si>
  <si>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</si>
  <si>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</si>
  <si>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</si>
  <si>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</si>
  <si>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</si>
  <si>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</si>
  <si>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</si>
  <si>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</si>
  <si>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</si>
  <si>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</si>
  <si>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</si>
  <si>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</si>
  <si>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</si>
  <si>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</si>
  <si>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</si>
  <si>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</si>
  <si>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</si>
  <si>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</si>
  <si>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</si>
  <si>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</si>
  <si>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</si>
  <si>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</si>
  <si>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</si>
  <si>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</si>
  <si>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</si>
  <si>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</si>
  <si>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</si>
  <si>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</si>
  <si>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</si>
  <si>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</si>
  <si>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</si>
  <si>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</si>
  <si>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</si>
  <si>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</si>
  <si>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</si>
  <si>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</si>
  <si>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</si>
  <si>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</si>
  <si>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</si>
  <si>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</si>
  <si>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</si>
  <si>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</si>
  <si>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</si>
  <si>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</si>
  <si>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</si>
  <si>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</si>
  <si>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</si>
  <si>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</si>
  <si>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</si>
  <si>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</si>
  <si>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</si>
  <si>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</si>
  <si>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</si>
  <si>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</si>
  <si>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</si>
  <si>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</si>
  <si>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</si>
  <si>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</si>
  <si>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</si>
  <si>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</si>
  <si>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</si>
  <si>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</si>
  <si>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</si>
  <si>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</si>
  <si>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</si>
  <si>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</si>
  <si>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</si>
  <si>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</si>
  <si>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</si>
  <si>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</si>
  <si>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</si>
  <si>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</si>
  <si>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</si>
  <si>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</si>
  <si>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</si>
  <si>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</si>
  <si>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</si>
  <si>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</si>
  <si>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</si>
  <si>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</si>
  <si>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</si>
  <si>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</si>
  <si>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</si>
  <si>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</si>
  <si>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</si>
  <si>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</si>
  <si>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</si>
  <si>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</si>
  <si>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</si>
  <si>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</si>
  <si>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</si>
  <si>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</si>
  <si>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</si>
  <si>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</si>
  <si>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</si>
  <si>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</si>
  <si>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</si>
  <si>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</si>
  <si>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</si>
  <si>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</si>
  <si>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</si>
  <si>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</si>
  <si>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</si>
  <si>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</si>
  <si>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</si>
  <si>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</si>
  <si>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</si>
  <si>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</si>
  <si>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</si>
  <si>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</si>
  <si>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</si>
  <si>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</si>
  <si>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</si>
  <si>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</si>
  <si>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</si>
  <si>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</si>
  <si>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</si>
  <si>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</si>
  <si>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</si>
  <si>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</si>
  <si>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</si>
  <si>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</si>
  <si>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</si>
  <si>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</si>
  <si>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</si>
  <si>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</si>
  <si>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</si>
  <si>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</si>
  <si>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</si>
  <si>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</si>
  <si>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</si>
  <si>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</si>
  <si>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</si>
  <si>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</si>
  <si>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</si>
  <si>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</si>
  <si>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</si>
  <si>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</si>
  <si>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</si>
  <si>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</si>
  <si>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</si>
  <si>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</si>
  <si>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</si>
  <si>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</si>
  <si>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</si>
  <si>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</si>
  <si>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</si>
  <si>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</si>
  <si>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</si>
  <si>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</si>
  <si>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</si>
  <si>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</si>
  <si>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</si>
  <si>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</si>
  <si>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</si>
  <si>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</si>
  <si>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</si>
  <si>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</si>
  <si>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</si>
  <si>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</si>
  <si>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</si>
  <si>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</si>
  <si>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</si>
  <si>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</si>
  <si>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</si>
  <si>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</si>
  <si>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</si>
  <si>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</si>
  <si>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</si>
  <si>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</si>
  <si>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</si>
  <si>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</si>
  <si>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</si>
  <si>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</si>
  <si>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</si>
  <si>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</si>
  <si>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</si>
  <si>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</si>
  <si>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</si>
  <si>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</si>
  <si>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</si>
  <si>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</si>
  <si>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</si>
  <si>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</si>
  <si>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</si>
  <si>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</si>
  <si>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</si>
  <si>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</si>
  <si>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</si>
  <si>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</si>
  <si>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</si>
  <si>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</si>
  <si>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</si>
  <si>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</si>
  <si>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</si>
  <si>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</si>
  <si>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</si>
  <si>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</si>
  <si>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</si>
  <si>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</si>
  <si>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</si>
  <si>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</si>
  <si>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</si>
  <si>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</si>
  <si>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</si>
  <si>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</si>
  <si>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</si>
  <si>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</si>
  <si>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</si>
  <si>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</si>
  <si>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</si>
  <si>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</si>
  <si>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</si>
  <si>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</si>
  <si>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</si>
  <si>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</si>
  <si>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</si>
  <si>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</si>
  <si>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</si>
  <si>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</si>
  <si>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</si>
  <si>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</si>
  <si>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</si>
  <si>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</si>
  <si>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</si>
  <si>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</si>
  <si>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</si>
  <si>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</si>
  <si>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</si>
  <si>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</si>
  <si>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</si>
  <si>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</si>
  <si>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</si>
  <si>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</si>
  <si>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</si>
  <si>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</si>
  <si>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</si>
  <si>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</si>
  <si>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</si>
  <si>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</si>
  <si>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</si>
  <si>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</si>
  <si>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</si>
  <si>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</si>
  <si>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</si>
  <si>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</si>
  <si>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</si>
  <si>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</si>
  <si>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</si>
  <si>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</si>
  <si>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</si>
  <si>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</si>
  <si>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</si>
  <si>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</si>
  <si>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</si>
  <si>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</si>
  <si>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</si>
  <si>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</si>
  <si>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</si>
  <si>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</si>
  <si>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</si>
  <si>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</si>
  <si>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</si>
  <si>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</si>
  <si>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</si>
  <si>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</si>
  <si>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</si>
  <si>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</si>
  <si>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</si>
  <si>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</si>
  <si>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</si>
  <si>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</si>
  <si>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</si>
  <si>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</si>
  <si>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</si>
  <si>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</si>
  <si>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</si>
  <si>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</si>
  <si>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</si>
  <si>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</si>
  <si>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</si>
  <si>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</si>
  <si>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</si>
  <si>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</si>
  <si>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</si>
  <si>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</si>
  <si>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</si>
  <si>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</si>
  <si>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</si>
  <si>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</si>
  <si>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</si>
  <si>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</si>
  <si>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</si>
  <si>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</si>
  <si>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</si>
  <si>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</si>
  <si>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</si>
  <si>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</si>
  <si>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</si>
  <si>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</si>
  <si>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</si>
  <si>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</si>
  <si>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</si>
  <si>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</si>
  <si>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</si>
  <si>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</si>
  <si>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</si>
  <si>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</si>
  <si>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</si>
  <si>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</si>
  <si>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</si>
  <si>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</si>
  <si>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</si>
  <si>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</si>
  <si>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</si>
  <si>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</si>
  <si>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</si>
  <si>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</si>
  <si>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</si>
  <si>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</si>
  <si>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</si>
  <si>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</si>
  <si>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</si>
  <si>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</si>
  <si>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</si>
  <si>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</si>
  <si>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</si>
  <si>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</si>
  <si>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</si>
  <si>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</si>
  <si>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</si>
  <si>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</si>
  <si>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</si>
  <si>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</si>
  <si>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</si>
  <si>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"Рекорд" АД</t>
  </si>
  <si>
    <t>неконсолидиран</t>
  </si>
  <si>
    <t>РГ-05-35</t>
  </si>
  <si>
    <t>1.Кожи и обувки</t>
  </si>
  <si>
    <t>Съставител:……………                                   Ръководител:..................................</t>
  </si>
  <si>
    <t>към 31.12.2009 г.</t>
  </si>
  <si>
    <t>С.Димитрова</t>
  </si>
  <si>
    <t>М.Бороджиев</t>
  </si>
  <si>
    <t xml:space="preserve">                                                           М.Бороджиев</t>
  </si>
  <si>
    <t>Съставител:С.Димитрова</t>
  </si>
  <si>
    <t>Ръководител:М.Бороджиев</t>
  </si>
  <si>
    <t>Ръководител: М.Бороджиев</t>
  </si>
  <si>
    <t>Съставител:  С.Димитрова</t>
  </si>
  <si>
    <t>27.01.2010 г.</t>
  </si>
  <si>
    <t xml:space="preserve">Дата на съставяне:27.01.2010 г.                                      </t>
  </si>
  <si>
    <t>Дата  на съставяне: 27.01.2010 г.</t>
  </si>
  <si>
    <t xml:space="preserve">Дата на съставяне:27.01.2010 г.               </t>
  </si>
  <si>
    <t>Дата на съставяне: 27.01.2010 г.</t>
  </si>
  <si>
    <t>Дата на съставяне:27.01.2010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</si>
</sst>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msCyr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67">
      <selection activeCell="A102" sqref="A10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76"/>
      <c r="C3" s="576"/>
      <c r="D3" s="576"/>
      <c r="E3" s="462" t="s">
        <v>860</v>
      </c>
      <c r="F3" s="217" t="s">
        <v>2</v>
      </c>
      <c r="G3" s="172"/>
      <c r="H3" s="172">
        <v>107001013</v>
      </c>
    </row>
    <row r="4" spans="1:8" ht="15">
      <c r="A4" s="581" t="s">
        <v>3</v>
      </c>
      <c r="B4" s="582"/>
      <c r="C4" s="582"/>
      <c r="D4" s="582"/>
      <c r="E4" s="504" t="s">
        <v>861</v>
      </c>
      <c r="F4" s="577" t="s">
        <v>862</v>
      </c>
      <c r="G4" s="578"/>
      <c r="H4" s="461" t="s">
        <v>159</v>
      </c>
    </row>
    <row r="5" spans="1:8" ht="15">
      <c r="A5" s="581" t="s">
        <v>5</v>
      </c>
      <c r="B5" s="576"/>
      <c r="C5" s="576"/>
      <c r="D5" s="576"/>
      <c r="E5" s="505" t="s">
        <v>865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468</v>
      </c>
      <c r="D11" s="151">
        <v>468</v>
      </c>
      <c r="E11" s="237" t="s">
        <v>22</v>
      </c>
      <c r="F11" s="242" t="s">
        <v>23</v>
      </c>
      <c r="G11" s="152">
        <v>540</v>
      </c>
      <c r="H11" s="152">
        <v>540</v>
      </c>
    </row>
    <row r="12" spans="1:8" ht="15">
      <c r="A12" s="235" t="s">
        <v>24</v>
      </c>
      <c r="B12" s="241" t="s">
        <v>25</v>
      </c>
      <c r="C12" s="151">
        <v>2</v>
      </c>
      <c r="D12" s="151">
        <v>758</v>
      </c>
      <c r="E12" s="237" t="s">
        <v>26</v>
      </c>
      <c r="F12" s="242" t="s">
        <v>27</v>
      </c>
      <c r="G12" s="153">
        <v>540</v>
      </c>
      <c r="H12" s="153">
        <v>540</v>
      </c>
    </row>
    <row r="13" spans="1:8" ht="15">
      <c r="A13" s="235" t="s">
        <v>28</v>
      </c>
      <c r="B13" s="241" t="s">
        <v>29</v>
      </c>
      <c r="C13" s="151">
        <v>148</v>
      </c>
      <c r="D13" s="151">
        <v>234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</v>
      </c>
      <c r="D15" s="151">
        <v>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</v>
      </c>
      <c r="D17" s="151">
        <v>2</v>
      </c>
      <c r="E17" s="243" t="s">
        <v>46</v>
      </c>
      <c r="F17" s="245" t="s">
        <v>47</v>
      </c>
      <c r="G17" s="154">
        <f>G11+G14+G15+G16</f>
        <v>540</v>
      </c>
      <c r="H17" s="154">
        <f>H11+H14+H15+H16</f>
        <v>540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29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650</v>
      </c>
      <c r="D19" s="155">
        <f>SUM(D11:D18)</f>
        <v>1493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-231</v>
      </c>
      <c r="H20" s="158">
        <v>156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2813</v>
      </c>
      <c r="H21" s="156">
        <f>SUM(H22:H24)</f>
        <v>2813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128</v>
      </c>
      <c r="H22" s="152">
        <v>128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8</v>
      </c>
      <c r="D24" s="151">
        <v>11</v>
      </c>
      <c r="E24" s="237" t="s">
        <v>72</v>
      </c>
      <c r="F24" s="242" t="s">
        <v>73</v>
      </c>
      <c r="G24" s="152">
        <v>2685</v>
      </c>
      <c r="H24" s="152">
        <v>2685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2582</v>
      </c>
      <c r="H25" s="154">
        <f>H19+H20+H21</f>
        <v>2969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</v>
      </c>
      <c r="D27" s="155">
        <f>SUM(D23:D26)</f>
        <v>11</v>
      </c>
      <c r="E27" s="253" t="s">
        <v>83</v>
      </c>
      <c r="F27" s="242" t="s">
        <v>84</v>
      </c>
      <c r="G27" s="154">
        <f>SUM(G28:G30)</f>
        <v>-3130</v>
      </c>
      <c r="H27" s="154">
        <f>SUM(H28:H30)</f>
        <v>-3185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-3130</v>
      </c>
      <c r="H29" s="316">
        <v>-3185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-74</v>
      </c>
      <c r="H32" s="316">
        <v>-332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-3204</v>
      </c>
      <c r="H33" s="154">
        <f>H27+H31+H32</f>
        <v>-3517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-82</v>
      </c>
      <c r="H36" s="154">
        <f>H25+H17+H33</f>
        <v>-8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</v>
      </c>
      <c r="D45" s="155">
        <f>D34+D39+D44</f>
        <v>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659</v>
      </c>
      <c r="D55" s="155">
        <f>D19+D20+D21+D27+D32+D45+D51+D53+D54</f>
        <v>1505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232</v>
      </c>
      <c r="D58" s="151">
        <v>267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142</v>
      </c>
      <c r="D59" s="151">
        <v>562</v>
      </c>
      <c r="E59" s="251" t="s">
        <v>181</v>
      </c>
      <c r="F59" s="242" t="s">
        <v>182</v>
      </c>
      <c r="G59" s="152">
        <v>104</v>
      </c>
      <c r="H59" s="152">
        <v>224</v>
      </c>
      <c r="M59" s="157"/>
    </row>
    <row r="60" spans="1:8" ht="15">
      <c r="A60" s="235" t="s">
        <v>183</v>
      </c>
      <c r="B60" s="241" t="s">
        <v>184</v>
      </c>
      <c r="C60" s="151">
        <v>57</v>
      </c>
      <c r="D60" s="151">
        <v>58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42</v>
      </c>
      <c r="D61" s="151">
        <v>24</v>
      </c>
      <c r="E61" s="243" t="s">
        <v>189</v>
      </c>
      <c r="F61" s="272" t="s">
        <v>190</v>
      </c>
      <c r="G61" s="154">
        <f>SUM(G62:G68)</f>
        <v>1801</v>
      </c>
      <c r="H61" s="154">
        <f>SUM(H62:H68)</f>
        <v>1787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</v>
      </c>
      <c r="H62" s="152">
        <v>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473</v>
      </c>
      <c r="D64" s="155">
        <f>SUM(D58:D63)</f>
        <v>911</v>
      </c>
      <c r="E64" s="237" t="s">
        <v>200</v>
      </c>
      <c r="F64" s="242" t="s">
        <v>201</v>
      </c>
      <c r="G64" s="152">
        <v>945</v>
      </c>
      <c r="H64" s="152">
        <v>1049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93</v>
      </c>
      <c r="H66" s="152">
        <v>35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571</v>
      </c>
      <c r="H67" s="152">
        <v>555</v>
      </c>
    </row>
    <row r="68" spans="1:8" ht="15">
      <c r="A68" s="235" t="s">
        <v>211</v>
      </c>
      <c r="B68" s="241" t="s">
        <v>212</v>
      </c>
      <c r="C68" s="151">
        <v>692</v>
      </c>
      <c r="D68" s="151">
        <v>768</v>
      </c>
      <c r="E68" s="237" t="s">
        <v>213</v>
      </c>
      <c r="F68" s="242" t="s">
        <v>214</v>
      </c>
      <c r="G68" s="152">
        <v>185</v>
      </c>
      <c r="H68" s="152">
        <v>141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755</v>
      </c>
      <c r="H69" s="152">
        <v>1881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349</v>
      </c>
      <c r="D71" s="151">
        <v>347</v>
      </c>
      <c r="E71" s="253" t="s">
        <v>46</v>
      </c>
      <c r="F71" s="273" t="s">
        <v>224</v>
      </c>
      <c r="G71" s="161">
        <f>G59+G60+G61+G69+G70</f>
        <v>2660</v>
      </c>
      <c r="H71" s="161">
        <f>H59+H60+H61+H69+H70</f>
        <v>3892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51</v>
      </c>
      <c r="D74" s="151">
        <v>41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1092</v>
      </c>
      <c r="D75" s="155">
        <f>SUM(D67:D74)</f>
        <v>1156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2660</v>
      </c>
      <c r="H79" s="162">
        <f>H71+H74+H75+H76</f>
        <v>3892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297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</v>
      </c>
      <c r="D88" s="151">
        <v>15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2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</v>
      </c>
      <c r="D91" s="155">
        <f>SUM(D87:D90)</f>
        <v>312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344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1919</v>
      </c>
      <c r="D93" s="155">
        <f>D64+D75+D84+D91+D92</f>
        <v>2379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2578</v>
      </c>
      <c r="D94" s="164">
        <f>D93+D55</f>
        <v>3884</v>
      </c>
      <c r="E94" s="449" t="s">
        <v>270</v>
      </c>
      <c r="F94" s="289" t="s">
        <v>271</v>
      </c>
      <c r="G94" s="165">
        <f>G36+G39+G55+G79</f>
        <v>2578</v>
      </c>
      <c r="H94" s="165">
        <f>H36+H39+H55+H79</f>
        <v>3884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5"/>
      <c r="H97" s="172"/>
      <c r="M97" s="157"/>
    </row>
    <row r="98" spans="1:13" ht="15">
      <c r="A98" s="45" t="s">
        <v>873</v>
      </c>
      <c r="B98" s="432"/>
      <c r="C98" s="579" t="s">
        <v>864</v>
      </c>
      <c r="D98" s="579"/>
      <c r="E98" s="579"/>
      <c r="F98" s="170"/>
      <c r="G98" s="171"/>
      <c r="H98" s="172"/>
      <c r="M98" s="157"/>
    </row>
    <row r="99" spans="3:8" ht="15">
      <c r="C99" s="45"/>
      <c r="D99" s="1" t="s">
        <v>866</v>
      </c>
      <c r="E99" s="45" t="s">
        <v>868</v>
      </c>
      <c r="F99" s="170"/>
      <c r="G99" s="171"/>
      <c r="H99" s="172"/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75" zoomScaleNormal="75" zoomScalePageLayoutView="0" workbookViewId="0" topLeftCell="A19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"Рекорд" АД</v>
      </c>
      <c r="C2" s="585"/>
      <c r="D2" s="585"/>
      <c r="E2" s="585"/>
      <c r="F2" s="587" t="s">
        <v>2</v>
      </c>
      <c r="G2" s="587"/>
      <c r="H2" s="526">
        <f>'справка №1-БАЛАНС'!H3</f>
        <v>107001013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към 31.12.2009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36</v>
      </c>
      <c r="D9" s="46">
        <v>653</v>
      </c>
      <c r="E9" s="298" t="s">
        <v>284</v>
      </c>
      <c r="F9" s="549" t="s">
        <v>285</v>
      </c>
      <c r="G9" s="550">
        <v>217</v>
      </c>
      <c r="H9" s="550">
        <v>1257</v>
      </c>
    </row>
    <row r="10" spans="1:8" ht="12">
      <c r="A10" s="298" t="s">
        <v>286</v>
      </c>
      <c r="B10" s="299" t="s">
        <v>287</v>
      </c>
      <c r="C10" s="46">
        <v>114</v>
      </c>
      <c r="D10" s="46">
        <v>472</v>
      </c>
      <c r="E10" s="298" t="s">
        <v>288</v>
      </c>
      <c r="F10" s="549" t="s">
        <v>289</v>
      </c>
      <c r="G10" s="550"/>
      <c r="H10" s="550">
        <v>1</v>
      </c>
    </row>
    <row r="11" spans="1:8" ht="12">
      <c r="A11" s="298" t="s">
        <v>290</v>
      </c>
      <c r="B11" s="299" t="s">
        <v>291</v>
      </c>
      <c r="C11" s="46">
        <v>45</v>
      </c>
      <c r="D11" s="46">
        <v>105</v>
      </c>
      <c r="E11" s="300" t="s">
        <v>292</v>
      </c>
      <c r="F11" s="549" t="s">
        <v>293</v>
      </c>
      <c r="G11" s="550">
        <v>2</v>
      </c>
      <c r="H11" s="550">
        <v>193</v>
      </c>
    </row>
    <row r="12" spans="1:8" ht="12">
      <c r="A12" s="298" t="s">
        <v>294</v>
      </c>
      <c r="B12" s="299" t="s">
        <v>295</v>
      </c>
      <c r="C12" s="46">
        <v>78</v>
      </c>
      <c r="D12" s="46">
        <v>576</v>
      </c>
      <c r="E12" s="300" t="s">
        <v>78</v>
      </c>
      <c r="F12" s="549" t="s">
        <v>296</v>
      </c>
      <c r="G12" s="550">
        <v>1515</v>
      </c>
      <c r="H12" s="550">
        <v>370</v>
      </c>
    </row>
    <row r="13" spans="1:18" ht="12">
      <c r="A13" s="298" t="s">
        <v>297</v>
      </c>
      <c r="B13" s="299" t="s">
        <v>298</v>
      </c>
      <c r="C13" s="46">
        <v>10</v>
      </c>
      <c r="D13" s="46">
        <v>123</v>
      </c>
      <c r="E13" s="301" t="s">
        <v>51</v>
      </c>
      <c r="F13" s="551" t="s">
        <v>299</v>
      </c>
      <c r="G13" s="548">
        <f>SUM(G9:G12)</f>
        <v>1734</v>
      </c>
      <c r="H13" s="548">
        <f>SUM(H9:H12)</f>
        <v>1821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833</v>
      </c>
      <c r="D14" s="46">
        <v>175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402</v>
      </c>
      <c r="D15" s="47">
        <v>-173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</v>
      </c>
      <c r="D16" s="47">
        <v>63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1520</v>
      </c>
      <c r="D19" s="49">
        <f>SUM(D9:D15)+D16</f>
        <v>1994</v>
      </c>
      <c r="E19" s="304" t="s">
        <v>316</v>
      </c>
      <c r="F19" s="552" t="s">
        <v>317</v>
      </c>
      <c r="G19" s="550"/>
      <c r="H19" s="550">
        <v>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</v>
      </c>
      <c r="D22" s="46">
        <v>60</v>
      </c>
      <c r="E22" s="304" t="s">
        <v>325</v>
      </c>
      <c r="F22" s="552" t="s">
        <v>326</v>
      </c>
      <c r="G22" s="550">
        <v>3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8</v>
      </c>
    </row>
    <row r="24" spans="1:18" ht="12">
      <c r="A24" s="298" t="s">
        <v>331</v>
      </c>
      <c r="B24" s="305" t="s">
        <v>332</v>
      </c>
      <c r="C24" s="46">
        <v>6</v>
      </c>
      <c r="D24" s="46">
        <v>1</v>
      </c>
      <c r="E24" s="301" t="s">
        <v>103</v>
      </c>
      <c r="F24" s="554" t="s">
        <v>333</v>
      </c>
      <c r="G24" s="548">
        <f>SUM(G19:G23)</f>
        <v>3</v>
      </c>
      <c r="H24" s="548">
        <f>SUM(H19:H23)</f>
        <v>17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261</v>
      </c>
      <c r="D25" s="46">
        <v>115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271</v>
      </c>
      <c r="D26" s="49">
        <f>SUM(D22:D25)</f>
        <v>176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1791</v>
      </c>
      <c r="D28" s="50">
        <f>D26+D19</f>
        <v>2170</v>
      </c>
      <c r="E28" s="127" t="s">
        <v>338</v>
      </c>
      <c r="F28" s="554" t="s">
        <v>339</v>
      </c>
      <c r="G28" s="548">
        <f>G13+G15+G24</f>
        <v>1737</v>
      </c>
      <c r="H28" s="548">
        <f>H13+H15+H24</f>
        <v>1838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54</v>
      </c>
      <c r="H30" s="53">
        <f>IF((D28-H28)&gt;0,D28-H28,0)</f>
        <v>332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>
        <v>20</v>
      </c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1811</v>
      </c>
      <c r="D33" s="49">
        <f>D28-D31+D32</f>
        <v>2170</v>
      </c>
      <c r="E33" s="127" t="s">
        <v>352</v>
      </c>
      <c r="F33" s="554" t="s">
        <v>353</v>
      </c>
      <c r="G33" s="53">
        <f>G32-G31+G28</f>
        <v>1737</v>
      </c>
      <c r="H33" s="53">
        <f>H32-H31+H28</f>
        <v>1838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74</v>
      </c>
      <c r="H34" s="548">
        <f>IF((D33-H33)&gt;0,D33-H33,0)</f>
        <v>332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74</v>
      </c>
      <c r="H39" s="559">
        <f>IF(H34&gt;0,IF(D35+H34&lt;0,0,D35+H34),IF(D34-D35&lt;0,D35-D34,0))</f>
        <v>332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74</v>
      </c>
      <c r="H41" s="52">
        <f>IF(D39=0,IF(H39-H40&gt;0,H39-H40+D40,0),IF(D39-D40&lt;0,D40-D39+H40,0))</f>
        <v>332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1811</v>
      </c>
      <c r="D42" s="53">
        <f>D33+D35+D39</f>
        <v>2170</v>
      </c>
      <c r="E42" s="128" t="s">
        <v>379</v>
      </c>
      <c r="F42" s="129" t="s">
        <v>380</v>
      </c>
      <c r="G42" s="53">
        <f>G39+G33</f>
        <v>1811</v>
      </c>
      <c r="H42" s="53">
        <f>H39+H33</f>
        <v>2170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873</v>
      </c>
      <c r="C48" s="427" t="s">
        <v>381</v>
      </c>
      <c r="D48" s="583" t="s">
        <v>866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867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22" header="0.5118110236220472" footer="0.14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PageLayoutView="0" workbookViewId="0" topLeftCell="A22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"Рекорд" АД</v>
      </c>
      <c r="C4" s="541" t="s">
        <v>2</v>
      </c>
      <c r="D4" s="541">
        <f>'справка №1-БАЛАНС'!H3</f>
        <v>107001013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31.12.2009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-27</v>
      </c>
      <c r="D10" s="54">
        <v>1220</v>
      </c>
      <c r="E10" s="130"/>
      <c r="F10" s="130"/>
    </row>
    <row r="11" spans="1:13" ht="12">
      <c r="A11" s="332" t="s">
        <v>388</v>
      </c>
      <c r="B11" s="333" t="s">
        <v>389</v>
      </c>
      <c r="C11" s="54"/>
      <c r="D11" s="54">
        <v>-560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-577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-11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-48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2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-260</v>
      </c>
      <c r="D19" s="54">
        <v>438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-285</v>
      </c>
      <c r="D20" s="55">
        <f>SUM(D10:D19)</f>
        <v>470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59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59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110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-17</v>
      </c>
      <c r="D37" s="54">
        <v>-844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-17</v>
      </c>
      <c r="D42" s="55">
        <f>SUM(D34:D41)</f>
        <v>-734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-302</v>
      </c>
      <c r="D43" s="55">
        <f>D42+D32+D20</f>
        <v>-205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312</v>
      </c>
      <c r="D44" s="132">
        <v>517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</v>
      </c>
      <c r="D45" s="55">
        <f>D44+D43</f>
        <v>312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10</v>
      </c>
      <c r="D46" s="56">
        <v>312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869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870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22" header="0.5118110236220472" footer="0.1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90" zoomScaleNormal="90" zoomScalePageLayoutView="0" workbookViewId="0" topLeftCell="A10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"Рекорд"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107001013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31.12.2009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540</v>
      </c>
      <c r="D11" s="58">
        <f>'справка №1-БАЛАНС'!H19</f>
        <v>0</v>
      </c>
      <c r="E11" s="58">
        <f>'справка №1-БАЛАНС'!H20</f>
        <v>156</v>
      </c>
      <c r="F11" s="58">
        <f>'справка №1-БАЛАНС'!H22</f>
        <v>128</v>
      </c>
      <c r="G11" s="58">
        <f>'справка №1-БАЛАНС'!H23</f>
        <v>0</v>
      </c>
      <c r="H11" s="60">
        <v>2685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-3517</v>
      </c>
      <c r="K11" s="60"/>
      <c r="L11" s="344">
        <f>SUM(C11:K11)</f>
        <v>-8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540</v>
      </c>
      <c r="D15" s="61">
        <f aca="true" t="shared" si="2" ref="D15:M15">D11+D12</f>
        <v>0</v>
      </c>
      <c r="E15" s="61">
        <f t="shared" si="2"/>
        <v>156</v>
      </c>
      <c r="F15" s="61">
        <f t="shared" si="2"/>
        <v>128</v>
      </c>
      <c r="G15" s="61">
        <f t="shared" si="2"/>
        <v>0</v>
      </c>
      <c r="H15" s="61">
        <f t="shared" si="2"/>
        <v>2685</v>
      </c>
      <c r="I15" s="61">
        <f t="shared" si="2"/>
        <v>0</v>
      </c>
      <c r="J15" s="61">
        <f t="shared" si="2"/>
        <v>-3517</v>
      </c>
      <c r="K15" s="61">
        <f t="shared" si="2"/>
        <v>0</v>
      </c>
      <c r="L15" s="344">
        <f t="shared" si="1"/>
        <v>-8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-74</v>
      </c>
      <c r="K16" s="60"/>
      <c r="L16" s="344">
        <f t="shared" si="1"/>
        <v>-74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540</v>
      </c>
      <c r="D29" s="59">
        <f aca="true" t="shared" si="6" ref="D29:M29">D17+D20+D21+D24+D28+D27+D15+D16</f>
        <v>0</v>
      </c>
      <c r="E29" s="59">
        <f t="shared" si="6"/>
        <v>156</v>
      </c>
      <c r="F29" s="59">
        <f t="shared" si="6"/>
        <v>128</v>
      </c>
      <c r="G29" s="59">
        <f t="shared" si="6"/>
        <v>0</v>
      </c>
      <c r="H29" s="59">
        <f t="shared" si="6"/>
        <v>2685</v>
      </c>
      <c r="I29" s="59">
        <f t="shared" si="6"/>
        <v>0</v>
      </c>
      <c r="J29" s="59">
        <f t="shared" si="6"/>
        <v>-3591</v>
      </c>
      <c r="K29" s="59">
        <f t="shared" si="6"/>
        <v>0</v>
      </c>
      <c r="L29" s="344">
        <f t="shared" si="1"/>
        <v>-82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540</v>
      </c>
      <c r="D32" s="59">
        <f t="shared" si="7"/>
        <v>0</v>
      </c>
      <c r="E32" s="59">
        <f t="shared" si="7"/>
        <v>156</v>
      </c>
      <c r="F32" s="59">
        <f t="shared" si="7"/>
        <v>128</v>
      </c>
      <c r="G32" s="59">
        <f t="shared" si="7"/>
        <v>0</v>
      </c>
      <c r="H32" s="59">
        <f t="shared" si="7"/>
        <v>2685</v>
      </c>
      <c r="I32" s="59">
        <f t="shared" si="7"/>
        <v>0</v>
      </c>
      <c r="J32" s="59">
        <f t="shared" si="7"/>
        <v>-3591</v>
      </c>
      <c r="K32" s="59">
        <f t="shared" si="7"/>
        <v>0</v>
      </c>
      <c r="L32" s="344">
        <f t="shared" si="1"/>
        <v>-82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1" t="s">
        <v>818</v>
      </c>
      <c r="E38" s="591"/>
      <c r="F38" s="591"/>
      <c r="G38" s="591"/>
      <c r="H38" s="591"/>
      <c r="I38" s="591"/>
      <c r="J38" s="15" t="s">
        <v>854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866</v>
      </c>
      <c r="F39" s="538"/>
      <c r="G39" s="538"/>
      <c r="H39" s="538"/>
      <c r="I39" s="538"/>
      <c r="J39" s="538"/>
      <c r="K39" s="538" t="s">
        <v>867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9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"Рекорд"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107001013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към 31.12.2009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468</v>
      </c>
      <c r="E9" s="189"/>
      <c r="F9" s="189"/>
      <c r="G9" s="74">
        <f>D9+E9-F9</f>
        <v>468</v>
      </c>
      <c r="H9" s="65"/>
      <c r="I9" s="65"/>
      <c r="J9" s="74">
        <f>G9+H9-I9</f>
        <v>468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468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1591</v>
      </c>
      <c r="E10" s="189"/>
      <c r="F10" s="189">
        <v>1585</v>
      </c>
      <c r="G10" s="74">
        <f aca="true" t="shared" si="2" ref="G10:G39">D10+E10-F10</f>
        <v>6</v>
      </c>
      <c r="H10" s="65"/>
      <c r="I10" s="65"/>
      <c r="J10" s="74">
        <f aca="true" t="shared" si="3" ref="J10:J39">G10+H10-I10</f>
        <v>6</v>
      </c>
      <c r="K10" s="65">
        <v>834</v>
      </c>
      <c r="L10" s="65">
        <v>27</v>
      </c>
      <c r="M10" s="65">
        <v>857</v>
      </c>
      <c r="N10" s="74">
        <f aca="true" t="shared" si="4" ref="N10:N39">K10+L10-M10</f>
        <v>4</v>
      </c>
      <c r="O10" s="65"/>
      <c r="P10" s="65"/>
      <c r="Q10" s="74">
        <f t="shared" si="0"/>
        <v>4</v>
      </c>
      <c r="R10" s="74">
        <f t="shared" si="1"/>
        <v>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1599</v>
      </c>
      <c r="E11" s="189"/>
      <c r="F11" s="189">
        <v>630</v>
      </c>
      <c r="G11" s="74">
        <f t="shared" si="2"/>
        <v>969</v>
      </c>
      <c r="H11" s="65"/>
      <c r="I11" s="65"/>
      <c r="J11" s="74">
        <f t="shared" si="3"/>
        <v>969</v>
      </c>
      <c r="K11" s="65">
        <v>1364</v>
      </c>
      <c r="L11" s="65">
        <v>15</v>
      </c>
      <c r="M11" s="65">
        <v>558</v>
      </c>
      <c r="N11" s="74">
        <f t="shared" si="4"/>
        <v>821</v>
      </c>
      <c r="O11" s="65"/>
      <c r="P11" s="65"/>
      <c r="Q11" s="74">
        <f t="shared" si="0"/>
        <v>821</v>
      </c>
      <c r="R11" s="74">
        <f t="shared" si="1"/>
        <v>148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37</v>
      </c>
      <c r="E13" s="189"/>
      <c r="F13" s="189"/>
      <c r="G13" s="74">
        <f t="shared" si="2"/>
        <v>37</v>
      </c>
      <c r="H13" s="65"/>
      <c r="I13" s="65"/>
      <c r="J13" s="74">
        <f t="shared" si="3"/>
        <v>37</v>
      </c>
      <c r="K13" s="65">
        <v>36</v>
      </c>
      <c r="L13" s="65"/>
      <c r="M13" s="65"/>
      <c r="N13" s="74">
        <f t="shared" si="4"/>
        <v>36</v>
      </c>
      <c r="O13" s="65"/>
      <c r="P13" s="65"/>
      <c r="Q13" s="74">
        <f t="shared" si="0"/>
        <v>36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40</v>
      </c>
      <c r="E14" s="189"/>
      <c r="F14" s="189">
        <v>40</v>
      </c>
      <c r="G14" s="74">
        <f t="shared" si="2"/>
        <v>0</v>
      </c>
      <c r="H14" s="65"/>
      <c r="I14" s="65"/>
      <c r="J14" s="74">
        <f t="shared" si="3"/>
        <v>0</v>
      </c>
      <c r="K14" s="65">
        <v>40</v>
      </c>
      <c r="L14" s="65"/>
      <c r="M14" s="65">
        <v>40</v>
      </c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2</v>
      </c>
      <c r="E15" s="457"/>
      <c r="F15" s="457"/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94</v>
      </c>
      <c r="E16" s="189"/>
      <c r="F16" s="189">
        <v>46</v>
      </c>
      <c r="G16" s="74">
        <f t="shared" si="2"/>
        <v>48</v>
      </c>
      <c r="H16" s="65"/>
      <c r="I16" s="65"/>
      <c r="J16" s="74">
        <f t="shared" si="3"/>
        <v>48</v>
      </c>
      <c r="K16" s="65">
        <v>66</v>
      </c>
      <c r="L16" s="65"/>
      <c r="M16" s="65">
        <v>47</v>
      </c>
      <c r="N16" s="74">
        <f t="shared" si="4"/>
        <v>19</v>
      </c>
      <c r="O16" s="65"/>
      <c r="P16" s="65"/>
      <c r="Q16" s="74">
        <f aca="true" t="shared" si="5" ref="Q16:Q25">N16+O16-P16</f>
        <v>19</v>
      </c>
      <c r="R16" s="74">
        <f aca="true" t="shared" si="6" ref="R16:R25">J16-Q16</f>
        <v>29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3831</v>
      </c>
      <c r="E17" s="194">
        <f>SUM(E9:E16)</f>
        <v>0</v>
      </c>
      <c r="F17" s="194">
        <f>SUM(F9:F16)</f>
        <v>2301</v>
      </c>
      <c r="G17" s="74">
        <f t="shared" si="2"/>
        <v>1530</v>
      </c>
      <c r="H17" s="75">
        <f>SUM(H9:H16)</f>
        <v>0</v>
      </c>
      <c r="I17" s="75">
        <f>SUM(I9:I16)</f>
        <v>0</v>
      </c>
      <c r="J17" s="74">
        <f t="shared" si="3"/>
        <v>1530</v>
      </c>
      <c r="K17" s="75">
        <f>SUM(K9:K16)</f>
        <v>2340</v>
      </c>
      <c r="L17" s="75">
        <f>SUM(L9:L16)</f>
        <v>42</v>
      </c>
      <c r="M17" s="75">
        <f>SUM(M9:M16)</f>
        <v>1502</v>
      </c>
      <c r="N17" s="74">
        <f t="shared" si="4"/>
        <v>880</v>
      </c>
      <c r="O17" s="75">
        <f>SUM(O9:O16)</f>
        <v>0</v>
      </c>
      <c r="P17" s="75">
        <f>SUM(P9:P16)</f>
        <v>0</v>
      </c>
      <c r="Q17" s="74">
        <f t="shared" si="5"/>
        <v>880</v>
      </c>
      <c r="R17" s="74">
        <f t="shared" si="6"/>
        <v>650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22</v>
      </c>
      <c r="E22" s="189"/>
      <c r="F22" s="189"/>
      <c r="G22" s="74">
        <f t="shared" si="2"/>
        <v>22</v>
      </c>
      <c r="H22" s="65"/>
      <c r="I22" s="65"/>
      <c r="J22" s="74">
        <f t="shared" si="3"/>
        <v>22</v>
      </c>
      <c r="K22" s="65">
        <v>11</v>
      </c>
      <c r="L22" s="65">
        <v>3</v>
      </c>
      <c r="M22" s="65"/>
      <c r="N22" s="74">
        <f t="shared" si="4"/>
        <v>14</v>
      </c>
      <c r="O22" s="65"/>
      <c r="P22" s="65"/>
      <c r="Q22" s="74">
        <f t="shared" si="5"/>
        <v>14</v>
      </c>
      <c r="R22" s="74">
        <f t="shared" si="6"/>
        <v>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22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22</v>
      </c>
      <c r="H25" s="66">
        <f t="shared" si="7"/>
        <v>0</v>
      </c>
      <c r="I25" s="66">
        <f t="shared" si="7"/>
        <v>0</v>
      </c>
      <c r="J25" s="67">
        <f t="shared" si="3"/>
        <v>22</v>
      </c>
      <c r="K25" s="66">
        <f t="shared" si="7"/>
        <v>11</v>
      </c>
      <c r="L25" s="66">
        <f t="shared" si="7"/>
        <v>3</v>
      </c>
      <c r="M25" s="66">
        <f t="shared" si="7"/>
        <v>0</v>
      </c>
      <c r="N25" s="67">
        <f t="shared" si="4"/>
        <v>14</v>
      </c>
      <c r="O25" s="66">
        <f t="shared" si="7"/>
        <v>0</v>
      </c>
      <c r="P25" s="66">
        <f t="shared" si="7"/>
        <v>0</v>
      </c>
      <c r="Q25" s="67">
        <f t="shared" si="5"/>
        <v>14</v>
      </c>
      <c r="R25" s="67">
        <f t="shared" si="6"/>
        <v>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3854</v>
      </c>
      <c r="E40" s="438">
        <f>E17+E18+E19+E25+E38+E39</f>
        <v>0</v>
      </c>
      <c r="F40" s="438">
        <f aca="true" t="shared" si="13" ref="F40:R40">F17+F18+F19+F25+F38+F39</f>
        <v>2301</v>
      </c>
      <c r="G40" s="438">
        <f t="shared" si="13"/>
        <v>1553</v>
      </c>
      <c r="H40" s="438">
        <f t="shared" si="13"/>
        <v>0</v>
      </c>
      <c r="I40" s="438">
        <f t="shared" si="13"/>
        <v>0</v>
      </c>
      <c r="J40" s="438">
        <f t="shared" si="13"/>
        <v>1553</v>
      </c>
      <c r="K40" s="438">
        <f t="shared" si="13"/>
        <v>2351</v>
      </c>
      <c r="L40" s="438">
        <f t="shared" si="13"/>
        <v>45</v>
      </c>
      <c r="M40" s="438">
        <f t="shared" si="13"/>
        <v>1502</v>
      </c>
      <c r="N40" s="438">
        <f t="shared" si="13"/>
        <v>894</v>
      </c>
      <c r="O40" s="438">
        <f t="shared" si="13"/>
        <v>0</v>
      </c>
      <c r="P40" s="438">
        <f t="shared" si="13"/>
        <v>0</v>
      </c>
      <c r="Q40" s="438">
        <f t="shared" si="13"/>
        <v>894</v>
      </c>
      <c r="R40" s="438">
        <f t="shared" si="13"/>
        <v>659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607</v>
      </c>
      <c r="I44" s="356"/>
      <c r="J44" s="356" t="s">
        <v>866</v>
      </c>
      <c r="K44" s="608"/>
      <c r="L44" s="608"/>
      <c r="M44" s="608"/>
      <c r="N44" s="608"/>
      <c r="O44" s="597" t="s">
        <v>871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5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"Рекорд" АД</v>
      </c>
      <c r="C3" s="620"/>
      <c r="D3" s="526" t="s">
        <v>2</v>
      </c>
      <c r="E3" s="107">
        <f>'справка №1-БАЛАНС'!H3</f>
        <v>107001013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31.12.2009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692</v>
      </c>
      <c r="D28" s="108">
        <v>692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>
        <v>9</v>
      </c>
      <c r="D31" s="108">
        <v>9</v>
      </c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>
        <v>340</v>
      </c>
      <c r="D32" s="108">
        <v>340</v>
      </c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51</v>
      </c>
      <c r="D38" s="105">
        <f>SUM(D39:D42)</f>
        <v>51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51</v>
      </c>
      <c r="D42" s="108">
        <v>51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1092</v>
      </c>
      <c r="D43" s="104">
        <f>D24+D28+D29+D31+D30+D32+D33+D38</f>
        <v>1092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1092</v>
      </c>
      <c r="D44" s="103">
        <f>D43+D21+D19+D9</f>
        <v>1092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7</v>
      </c>
      <c r="D71" s="105">
        <f>SUM(D72:D74)</f>
        <v>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>
        <v>7</v>
      </c>
      <c r="D73" s="108">
        <v>7</v>
      </c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104</v>
      </c>
      <c r="D75" s="103">
        <f>D76+D78</f>
        <v>104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>
        <v>104</v>
      </c>
      <c r="D76" s="108">
        <v>104</v>
      </c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1794</v>
      </c>
      <c r="D85" s="104">
        <f>SUM(D86:D90)+D94</f>
        <v>1794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945</v>
      </c>
      <c r="D87" s="108">
        <v>945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93</v>
      </c>
      <c r="D89" s="108">
        <v>93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185</v>
      </c>
      <c r="D90" s="103">
        <f>SUM(D91:D93)</f>
        <v>185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78</v>
      </c>
      <c r="D92" s="108">
        <v>78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107</v>
      </c>
      <c r="D93" s="108">
        <v>107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571</v>
      </c>
      <c r="D94" s="108">
        <v>571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755</v>
      </c>
      <c r="D95" s="108">
        <v>755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2660</v>
      </c>
      <c r="D96" s="104">
        <f>D85+D80+D75+D71+D95</f>
        <v>2660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2660</v>
      </c>
      <c r="D97" s="104">
        <f>D96+D68+D66</f>
        <v>2660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869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870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"Рекорд"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107001013</v>
      </c>
    </row>
    <row r="5" spans="1:9" ht="15">
      <c r="A5" s="501" t="s">
        <v>5</v>
      </c>
      <c r="B5" s="622" t="str">
        <f>'справка №1-БАЛАНС'!E5</f>
        <v>към 31.12.2009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4"/>
      <c r="C30" s="624"/>
      <c r="D30" s="459" t="s">
        <v>818</v>
      </c>
      <c r="E30" s="623"/>
      <c r="F30" s="623"/>
      <c r="G30" s="623"/>
      <c r="H30" s="420" t="s">
        <v>780</v>
      </c>
      <c r="I30" s="623"/>
      <c r="J30" s="623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58" sqref="A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"Рекорд" АД</v>
      </c>
      <c r="C5" s="628"/>
      <c r="D5" s="628"/>
      <c r="E5" s="570" t="s">
        <v>2</v>
      </c>
      <c r="F5" s="451">
        <f>'справка №1-БАЛАНС'!H3</f>
        <v>107001013</v>
      </c>
    </row>
    <row r="6" spans="1:13" ht="15" customHeight="1">
      <c r="A6" s="27" t="s">
        <v>821</v>
      </c>
      <c r="B6" s="629" t="str">
        <f>'справка №1-БАЛАНС'!E5</f>
        <v>към 31.12.2009 г.</v>
      </c>
      <c r="C6" s="629"/>
      <c r="D6" s="510"/>
      <c r="E6" s="569" t="s">
        <v>862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863</v>
      </c>
      <c r="B63" s="40"/>
      <c r="C63" s="441">
        <v>1</v>
      </c>
      <c r="D63" s="441"/>
      <c r="E63" s="441"/>
      <c r="F63" s="443">
        <f>C63-E63</f>
        <v>1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0" t="s">
        <v>872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871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3"/>
  <headerFooter alignWithMargins="0">
    <oddHeader>&amp;R&amp;"Times New Roman Cyr,Regular"&amp;9СПРАВКА ПО ОБРАЗЕЦ №  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dimitrina</cp:lastModifiedBy>
  <cp:lastPrinted>2010-01-27T09:16:06Z</cp:lastPrinted>
  <dcterms:created xsi:type="dcterms:W3CDTF">2000-06-29T12:02:40Z</dcterms:created>
  <dcterms:modified xsi:type="dcterms:W3CDTF">2010-03-29T05:19:23Z</dcterms:modified>
  <cp:category/>
  <cp:version/>
  <cp:contentType/>
  <cp:contentStatus/>
</cp:coreProperties>
</file>