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1213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<sst xmlns="http://schemas.openxmlformats.org/spreadsheetml/2006/main" count="1056" uniqueCount="881">
  <si>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</si>
  <si>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</si>
  <si>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</si>
  <si>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</si>
  <si>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</si>
  <si>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</si>
  <si>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</si>
  <si>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</si>
  <si>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</si>
  <si>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</si>
  <si>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</si>
  <si>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</si>
  <si>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</si>
  <si>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</si>
  <si>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</si>
  <si>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</si>
  <si>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</si>
  <si>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</si>
  <si>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</si>
  <si>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</si>
  <si>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</si>
  <si>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</si>
  <si>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</si>
  <si>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</si>
  <si>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</si>
  <si>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</si>
  <si>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</si>
  <si>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</si>
  <si>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</si>
  <si>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</si>
  <si>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</si>
  <si>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</si>
  <si>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</si>
  <si>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</si>
  <si>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</si>
  <si>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</si>
  <si>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</si>
  <si>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</si>
  <si>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</si>
  <si>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</si>
  <si>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</si>
  <si>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</si>
  <si>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</si>
  <si>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</si>
  <si>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</si>
  <si>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</si>
  <si>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</si>
  <si>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</si>
  <si>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</si>
  <si>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</si>
  <si>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</si>
  <si>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</si>
  <si>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</si>
  <si>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</si>
  <si>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</si>
  <si>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</si>
  <si>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</si>
  <si>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</si>
  <si>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</si>
  <si>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</si>
  <si>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</si>
  <si>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</si>
  <si>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</si>
  <si>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</si>
  <si>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</si>
  <si>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</si>
  <si>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</si>
  <si>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</si>
  <si>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</si>
  <si>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</si>
  <si>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</si>
  <si>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</si>
  <si>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</si>
  <si>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</si>
  <si>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</si>
  <si>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</si>
  <si>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</si>
  <si>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</si>
  <si>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</si>
  <si>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</si>
  <si>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</si>
  <si>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</si>
  <si>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</si>
  <si>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</si>
  <si>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</si>
  <si>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</si>
  <si>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</si>
  <si>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</si>
  <si>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</si>
  <si>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</si>
  <si>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</si>
  <si>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</si>
  <si>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</si>
  <si>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</si>
  <si>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</si>
  <si>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</si>
  <si>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</si>
  <si>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</si>
  <si>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</si>
  <si>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</si>
  <si>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</si>
  <si>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</si>
  <si>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</si>
  <si>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</si>
  <si>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</si>
  <si>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</si>
  <si>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</si>
  <si>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</si>
  <si>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</si>
  <si>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</si>
  <si>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</si>
  <si>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</si>
  <si>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</si>
  <si>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</si>
  <si>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</si>
  <si>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</si>
  <si>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</si>
  <si>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</si>
  <si>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</si>
  <si>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</si>
  <si>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</si>
  <si>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</si>
  <si>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</si>
  <si>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</si>
  <si>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</si>
  <si>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</si>
  <si>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</si>
  <si>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</si>
  <si>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</si>
  <si>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</si>
  <si>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</si>
  <si>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</si>
  <si>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</si>
  <si>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</si>
  <si>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</si>
  <si>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</si>
  <si>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</si>
  <si>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</si>
  <si>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</si>
  <si>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</si>
  <si>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</si>
  <si>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</si>
  <si>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</si>
  <si>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</si>
  <si>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</si>
  <si>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</si>
  <si>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</si>
  <si>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</si>
  <si>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</si>
  <si>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</si>
  <si>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</si>
  <si>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</si>
  <si>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</si>
  <si>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</si>
  <si>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</si>
  <si>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</si>
  <si>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</si>
  <si>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</si>
  <si>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</si>
  <si>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</si>
  <si>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</si>
  <si>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</si>
  <si>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</si>
  <si>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</si>
  <si>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</si>
  <si>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</si>
  <si>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</si>
  <si>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</si>
  <si>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</si>
  <si>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</si>
  <si>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</si>
  <si>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</si>
  <si>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</si>
  <si>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</si>
  <si>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</si>
  <si>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</si>
  <si>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</si>
  <si>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</si>
  <si>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</si>
  <si>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</si>
  <si>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</si>
  <si>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</si>
  <si>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</si>
  <si>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</si>
  <si>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</si>
  <si>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</si>
  <si>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</si>
  <si>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</si>
  <si>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</si>
  <si>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</si>
  <si>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</si>
  <si>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</si>
  <si>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</si>
  <si>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</si>
  <si>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</si>
  <si>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</si>
  <si>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</si>
  <si>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</si>
  <si>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</si>
  <si>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</si>
  <si>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</si>
  <si>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</si>
  <si>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</si>
  <si>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</si>
  <si>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</si>
  <si>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</si>
  <si>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</si>
  <si>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</si>
  <si>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</si>
  <si>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</si>
  <si>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</si>
  <si>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</si>
  <si>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</si>
  <si>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</si>
  <si>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</si>
  <si>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</si>
  <si>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</si>
  <si>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</si>
  <si>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</si>
  <si>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</si>
  <si>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</si>
  <si>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</si>
  <si>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</si>
  <si>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</si>
  <si>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</si>
  <si>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</si>
  <si>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</si>
  <si>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</si>
  <si>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</si>
  <si>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</si>
  <si>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</si>
  <si>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</si>
  <si>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</si>
  <si>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</si>
  <si>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</si>
  <si>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</si>
  <si>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</si>
  <si>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</si>
  <si>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</si>
  <si>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</si>
  <si>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</si>
  <si>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</si>
  <si>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</si>
  <si>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</si>
  <si>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</si>
  <si>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</si>
  <si>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</si>
  <si>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</si>
  <si>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</si>
  <si>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</si>
  <si>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</si>
  <si>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</si>
  <si>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</si>
  <si>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</si>
  <si>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</si>
  <si>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</si>
  <si>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</si>
  <si>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</si>
  <si>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</si>
  <si>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</si>
  <si>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</si>
  <si>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</si>
  <si>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</si>
  <si>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</si>
  <si>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</si>
  <si>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</si>
  <si>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</si>
  <si>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</si>
  <si>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</si>
  <si>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</si>
  <si>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</si>
  <si>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</si>
  <si>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</si>
  <si>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</si>
  <si>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</si>
  <si>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</si>
  <si>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</si>
  <si>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</si>
  <si>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</si>
  <si>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</si>
  <si>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</si>
  <si>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</si>
  <si>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</si>
  <si>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</si>
  <si>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</si>
  <si>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</si>
  <si>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</si>
  <si>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</si>
  <si>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</si>
  <si>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</si>
  <si>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</si>
  <si>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</si>
  <si>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</si>
  <si>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</si>
  <si>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</si>
  <si>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</si>
  <si>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</si>
  <si>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</si>
  <si>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</si>
  <si>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</si>
  <si>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</si>
  <si>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</si>
  <si>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</si>
  <si>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</si>
  <si>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</si>
  <si>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</si>
  <si>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</si>
  <si>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</si>
  <si>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</si>
  <si>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</si>
  <si>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</si>
  <si>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</si>
  <si>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</si>
  <si>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</si>
  <si>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</si>
  <si>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</si>
  <si>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</si>
  <si>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</si>
  <si>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</si>
  <si>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</si>
  <si>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</si>
  <si>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</si>
  <si>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</si>
  <si>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</si>
  <si>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</si>
  <si>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</si>
  <si>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</si>
  <si>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</si>
  <si>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</si>
  <si>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</si>
  <si>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</si>
  <si>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</si>
  <si>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</si>
  <si>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</si>
  <si>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</si>
  <si>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</si>
  <si>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</si>
  <si>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</si>
  <si>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</si>
  <si>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</si>
  <si>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</si>
  <si>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</si>
  <si>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</si>
  <si>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</si>
  <si>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</si>
  <si>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</si>
  <si>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</si>
  <si>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</si>
  <si>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</si>
  <si>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</si>
  <si>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</si>
  <si>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</si>
  <si>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</si>
  <si>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</si>
  <si>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</si>
  <si>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</si>
  <si>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</si>
  <si>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</si>
  <si>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</si>
  <si>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</si>
  <si>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</si>
  <si>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</si>
  <si>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</si>
  <si>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</si>
  <si>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</si>
  <si>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</si>
  <si>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</si>
  <si>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</si>
  <si>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</si>
  <si>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</si>
  <si>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</si>
  <si>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</si>
  <si>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</si>
  <si>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</si>
  <si>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</si>
  <si>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</si>
  <si>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</si>
  <si>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</si>
  <si>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</si>
  <si>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</si>
  <si>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</si>
  <si>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</si>
  <si>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</si>
  <si>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</si>
  <si>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</si>
  <si>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</si>
  <si>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</si>
  <si>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</si>
  <si>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</si>
  <si>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</si>
  <si>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</si>
  <si>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</si>
  <si>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</si>
  <si>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</si>
  <si>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</si>
  <si>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</si>
  <si>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</si>
  <si>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</si>
  <si>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</si>
  <si>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</si>
  <si>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</si>
  <si>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</si>
  <si>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</si>
  <si>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</si>
  <si>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</si>
  <si>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</si>
  <si>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</si>
  <si>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</si>
  <si>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</si>
  <si>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</si>
  <si>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</si>
  <si>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</si>
  <si>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</si>
  <si>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</si>
  <si>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</si>
  <si>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</si>
  <si>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</si>
  <si>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</si>
  <si>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</si>
  <si>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</si>
  <si>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</si>
  <si>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</si>
  <si>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</si>
  <si>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</si>
  <si>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</si>
  <si>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</si>
  <si>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</si>
  <si>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</si>
  <si>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</si>
  <si>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</si>
  <si>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</si>
  <si>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</si>
  <si>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</si>
  <si>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</si>
  <si>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</si>
  <si>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</si>
  <si>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</si>
  <si>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</si>
  <si>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</si>
  <si>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</si>
  <si>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</si>
  <si>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</si>
  <si>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</si>
  <si>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</si>
  <si>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</si>
  <si>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</si>
  <si>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</si>
  <si>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</si>
  <si>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</si>
  <si>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</si>
  <si>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</si>
  <si>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</si>
  <si>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</si>
  <si>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</si>
  <si>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</si>
  <si>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</si>
  <si>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</si>
  <si>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</si>
  <si>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</si>
  <si>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</si>
  <si>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</si>
  <si>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</si>
  <si>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</si>
  <si>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</si>
  <si>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</si>
  <si>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</si>
  <si>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</si>
  <si>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</si>
  <si>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</si>
  <si>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</si>
  <si>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</si>
  <si>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</si>
  <si>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</si>
  <si>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</si>
  <si>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</si>
  <si>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</si>
  <si>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</si>
  <si>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</si>
  <si>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</si>
  <si>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</si>
  <si>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</si>
  <si>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</si>
  <si>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</si>
  <si>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</si>
  <si>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</si>
  <si>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</si>
  <si>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</si>
  <si>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</si>
  <si>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</si>
  <si>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</si>
  <si>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</si>
  <si>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</si>
  <si>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</si>
  <si>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</si>
  <si>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</si>
  <si>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</si>
  <si>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</si>
  <si>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</si>
  <si>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</si>
  <si>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</si>
  <si>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</si>
  <si>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</si>
  <si>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</si>
  <si>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</si>
  <si>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</si>
  <si>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</si>
  <si>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</si>
  <si>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</si>
  <si>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</si>
  <si>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</si>
  <si>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</si>
  <si>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</si>
  <si>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</si>
  <si>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</si>
  <si>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</si>
  <si>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</si>
  <si>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</si>
  <si>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</si>
  <si>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</si>
  <si>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</si>
  <si>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</si>
  <si>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</si>
  <si>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</si>
  <si>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</si>
  <si>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</si>
  <si>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</si>
  <si>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</si>
  <si>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</si>
  <si>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</si>
  <si>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</si>
  <si>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</si>
  <si>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</si>
  <si>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</si>
  <si>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</si>
  <si>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</si>
  <si>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</si>
  <si>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</si>
  <si>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</si>
  <si>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</si>
  <si>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</si>
  <si>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</si>
  <si>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</si>
  <si>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</si>
  <si>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</si>
  <si>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</si>
  <si>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</si>
  <si>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</si>
  <si>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</si>
  <si>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</si>
  <si>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</si>
  <si>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</si>
  <si>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</si>
  <si>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</si>
  <si>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</si>
  <si>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</si>
  <si>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</si>
  <si>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</si>
  <si>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</si>
  <si>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</si>
  <si>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</si>
  <si>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</si>
  <si>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</si>
  <si>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</si>
  <si>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</si>
  <si>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</si>
  <si>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</si>
  <si>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</si>
  <si>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</si>
  <si>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</si>
  <si>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</si>
  <si>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</si>
  <si>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</si>
  <si>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</si>
  <si>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</si>
  <si>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</si>
  <si>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</si>
  <si>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</si>
  <si>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</si>
  <si>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</si>
  <si>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</si>
  <si>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</si>
  <si>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</si>
  <si>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</si>
  <si>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</si>
  <si>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</si>
  <si>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</si>
  <si>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</si>
  <si>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</si>
  <si>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</si>
  <si>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</si>
  <si>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</si>
  <si>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</si>
  <si>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</si>
  <si>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</si>
  <si>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</si>
  <si>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</si>
  <si>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</si>
  <si>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</si>
  <si>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</si>
  <si>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</si>
  <si>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</si>
  <si>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</si>
  <si>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</si>
  <si>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</si>
  <si>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</si>
  <si>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</si>
  <si>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</si>
  <si>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</si>
  <si>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</si>
  <si>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</si>
  <si>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</si>
  <si>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</si>
  <si>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</si>
  <si>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</si>
  <si>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</si>
  <si>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</si>
  <si>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</si>
  <si>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</si>
  <si>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</si>
  <si>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</si>
  <si>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</si>
  <si>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</si>
  <si>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</si>
  <si>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</si>
  <si>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</si>
  <si>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</si>
  <si>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</si>
  <si>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</si>
  <si>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</si>
  <si>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</si>
  <si>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</si>
  <si>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</si>
  <si>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</si>
  <si>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</si>
  <si>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</si>
  <si>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</si>
  <si>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</si>
  <si>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</si>
  <si>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</si>
  <si>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</si>
  <si>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</si>
  <si>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</si>
  <si>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</si>
  <si>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</si>
  <si>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</si>
  <si>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</si>
  <si>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</si>
  <si>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</si>
  <si>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</si>
  <si>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</si>
  <si>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</si>
  <si>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</si>
  <si>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</si>
  <si>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</si>
  <si>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</si>
  <si>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</si>
  <si>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</si>
  <si>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</si>
  <si>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</si>
  <si>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</si>
  <si>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</si>
  <si>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</si>
  <si>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</si>
  <si>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</si>
  <si>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</si>
  <si>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</si>
  <si>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</si>
  <si>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</si>
  <si>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</si>
  <si>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</si>
  <si>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</si>
  <si>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</si>
  <si>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</si>
  <si>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</si>
  <si>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</si>
  <si>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</si>
  <si>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</si>
  <si>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</si>
  <si>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</si>
  <si>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</si>
  <si>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</si>
  <si>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</si>
  <si>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</si>
  <si>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</si>
  <si>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</si>
  <si>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</si>
  <si>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</si>
  <si>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</si>
  <si>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</si>
  <si>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</si>
  <si>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</si>
  <si>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</si>
  <si>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</si>
  <si>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</si>
  <si>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</si>
  <si>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</si>
  <si>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</si>
  <si>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</si>
  <si>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</si>
  <si>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</si>
  <si>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</si>
  <si>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</si>
  <si>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</si>
  <si>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</si>
  <si>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</si>
  <si>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</si>
  <si>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</si>
  <si>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</si>
  <si>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</si>
  <si>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</si>
  <si>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</si>
  <si>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</si>
  <si>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</si>
  <si>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</si>
  <si>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</si>
  <si>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</si>
  <si>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</si>
  <si>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</si>
  <si>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</si>
  <si>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</si>
  <si>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</si>
  <si>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</si>
  <si>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</si>
  <si>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</si>
  <si>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</si>
  <si>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</si>
  <si>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</si>
  <si>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</si>
  <si>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</si>
  <si>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</si>
  <si>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</si>
  <si>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</si>
  <si>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</si>
  <si>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</si>
  <si>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</si>
  <si>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</si>
  <si>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</si>
  <si>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</si>
  <si>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</si>
  <si>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</si>
  <si>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</si>
  <si>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</si>
  <si>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</si>
  <si>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</si>
  <si>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</si>
  <si>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</si>
  <si>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</si>
  <si>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</si>
  <si>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</si>
  <si>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</si>
  <si>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</si>
  <si>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</si>
  <si>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</si>
  <si>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</si>
  <si>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</si>
  <si>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</si>
  <si>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</si>
  <si>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</si>
  <si>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</si>
  <si>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</si>
  <si>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</si>
  <si>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</si>
  <si>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</si>
  <si>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</si>
  <si>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</si>
  <si>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</si>
  <si>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</si>
  <si>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</si>
  <si>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</si>
  <si>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</si>
  <si>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</si>
  <si>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</si>
  <si>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</si>
  <si>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</si>
  <si>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</si>
  <si>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</si>
  <si>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</si>
  <si>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</si>
  <si>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</si>
  <si>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</si>
  <si>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</si>
  <si>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</si>
  <si>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</si>
  <si>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</si>
  <si>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</si>
  <si>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</si>
  <si>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</si>
  <si>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</si>
  <si>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</si>
  <si>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</si>
  <si>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</si>
  <si>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</si>
  <si>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</si>
  <si>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</si>
  <si>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</si>
  <si>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</si>
  <si>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</si>
  <si>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</si>
  <si>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</si>
  <si>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</si>
  <si>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</si>
  <si>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</si>
  <si>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</si>
  <si>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</si>
  <si>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</si>
  <si>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</si>
  <si>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</si>
  <si>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</si>
  <si>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</si>
  <si>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</si>
  <si>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</si>
  <si>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</si>
  <si>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</si>
  <si>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</si>
  <si>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</si>
  <si>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</si>
  <si>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</si>
  <si>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</si>
  <si>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</si>
  <si>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</si>
  <si>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</si>
  <si>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</si>
  <si>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</si>
  <si>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</si>
  <si>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</si>
  <si>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</si>
  <si>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</si>
  <si>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</si>
  <si>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</si>
  <si>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</si>
  <si>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</si>
  <si>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</si>
  <si>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</si>
  <si>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</si>
  <si>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</si>
  <si>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</si>
  <si>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</si>
  <si>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</si>
  <si>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</si>
  <si>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</si>
  <si>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</si>
  <si>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</si>
  <si>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</si>
  <si>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</si>
  <si>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</si>
  <si>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</si>
  <si>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</si>
  <si>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</si>
  <si>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</si>
  <si>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</si>
  <si>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</si>
  <si>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</si>
  <si>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</si>
  <si>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</si>
  <si>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</si>
  <si>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</si>
  <si>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</si>
  <si>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</si>
  <si>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</si>
  <si>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</si>
  <si>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</si>
  <si>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</si>
  <si>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</si>
  <si>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</si>
  <si>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Заверил:</t>
  </si>
  <si>
    <t xml:space="preserve">                                       Ръководител…</t>
  </si>
  <si>
    <t>Заверил.......</t>
  </si>
  <si>
    <t>3. Оазис Тур АД</t>
  </si>
  <si>
    <t>4. Унитех АД в ликвидация</t>
  </si>
  <si>
    <t>1.Фармацевтични химикали АД Бургас</t>
  </si>
  <si>
    <t>в БЧИХ</t>
  </si>
  <si>
    <t>в Оазис Тур АД</t>
  </si>
  <si>
    <t>1.Инвестиционни бонове- остатък масова приват</t>
  </si>
  <si>
    <t>2.Инфра нестинарка ООД</t>
  </si>
  <si>
    <t>3.ЗММ Пилана ООД</t>
  </si>
  <si>
    <t>4.Евро 99 АД</t>
  </si>
  <si>
    <t>5.Лазурен бряг АД</t>
  </si>
  <si>
    <t>6.БЧИХ АД</t>
  </si>
  <si>
    <t>7. Аква Оазис ООД</t>
  </si>
  <si>
    <t xml:space="preserve"> 2017 г. 30.09 - ТРЕТО ТРИМЕСЕЧИЕ КОНСОЛИДИРАН</t>
  </si>
  <si>
    <t>Дата на съставяне: 27.11.2017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</si>
</sst>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5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" fontId="20" fillId="0" borderId="0" xfId="63" applyNumberFormat="1" applyFont="1" applyProtection="1">
      <alignment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9" fillId="0" borderId="12" xfId="61" applyFont="1" applyBorder="1" applyAlignment="1">
      <alignment horizontal="left" vertical="center" wrapText="1"/>
      <protection/>
    </xf>
    <xf numFmtId="0" fontId="29" fillId="0" borderId="14" xfId="61" applyFont="1" applyBorder="1" applyAlignment="1">
      <alignment horizontal="left" vertical="center" wrapText="1"/>
      <protection/>
    </xf>
    <xf numFmtId="0" fontId="29" fillId="0" borderId="16" xfId="61" applyFont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38">
      <selection activeCell="D63" sqref="D63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879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155</v>
      </c>
      <c r="D11" s="204">
        <v>142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3182</v>
      </c>
      <c r="D12" s="204">
        <v>3184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181</v>
      </c>
      <c r="D13" s="204">
        <v>176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720</v>
      </c>
      <c r="D14" s="204">
        <v>720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18</v>
      </c>
      <c r="D15" s="204">
        <v>18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0</v>
      </c>
      <c r="D16" s="204">
        <v>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20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221</v>
      </c>
      <c r="D18" s="204">
        <v>203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4497</v>
      </c>
      <c r="D19" s="208">
        <f>SUM(D11:D18)</f>
        <v>4463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1157</v>
      </c>
      <c r="H21" s="209">
        <f>SUM(H22:H24)</f>
        <v>1157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102</v>
      </c>
      <c r="H22" s="205">
        <v>102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1055</v>
      </c>
      <c r="H24" s="205">
        <v>1055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1157</v>
      </c>
      <c r="H25" s="207">
        <f>H19+H20+H21</f>
        <v>1157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1278</v>
      </c>
      <c r="H27" s="207">
        <f>SUM(H28:H30)</f>
        <v>193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1376</v>
      </c>
      <c r="H28" s="205">
        <v>283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-98</v>
      </c>
      <c r="H29" s="390">
        <v>-90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26</v>
      </c>
      <c r="D30" s="204">
        <v>26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204.38476400000002</v>
      </c>
      <c r="H31" s="205">
        <v>40</v>
      </c>
      <c r="M31" s="210"/>
    </row>
    <row r="32" spans="1:15" ht="15">
      <c r="A32" s="290" t="s">
        <v>98</v>
      </c>
      <c r="B32" s="305" t="s">
        <v>99</v>
      </c>
      <c r="C32" s="208">
        <f>C30+C31</f>
        <v>26</v>
      </c>
      <c r="D32" s="208">
        <f>D30+D31</f>
        <v>26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1482.384764</v>
      </c>
      <c r="H33" s="207">
        <f>H27+H31+H32</f>
        <v>233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802</v>
      </c>
      <c r="D34" s="208">
        <f>SUM(D35:D38)</f>
        <v>802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№8'!F50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>
        <f>'справка №5'!R29</f>
        <v>0</v>
      </c>
      <c r="D36" s="204"/>
      <c r="E36" s="292" t="s">
        <v>110</v>
      </c>
      <c r="F36" s="316" t="s">
        <v>111</v>
      </c>
      <c r="G36" s="207">
        <f>G25+G17+G33</f>
        <v>3830.384764</v>
      </c>
      <c r="H36" s="207">
        <f>H25+H17+H33</f>
        <v>2581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№8'!C62-'справка №8'!C50-'справка №8'!C49</f>
        <v>782</v>
      </c>
      <c r="D37" s="204">
        <v>782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/>
      <c r="D38" s="204"/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7054-(7054*38.62%)</f>
        <v>4329.7452</v>
      </c>
      <c r="H39" s="211">
        <v>4192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f>'справка №8'!F65</f>
        <v>8</v>
      </c>
      <c r="D44" s="204">
        <v>8</v>
      </c>
      <c r="E44" s="323" t="s">
        <v>134</v>
      </c>
      <c r="F44" s="297" t="s">
        <v>135</v>
      </c>
      <c r="G44" s="205">
        <v>650</v>
      </c>
      <c r="H44" s="205">
        <v>217</v>
      </c>
    </row>
    <row r="45" spans="1:15" ht="15">
      <c r="A45" s="290" t="s">
        <v>136</v>
      </c>
      <c r="B45" s="304" t="s">
        <v>137</v>
      </c>
      <c r="C45" s="208">
        <f>C34+C39+C44</f>
        <v>810</v>
      </c>
      <c r="D45" s="208">
        <f>D34+D39+D44</f>
        <v>810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651</v>
      </c>
      <c r="H46" s="205">
        <v>302</v>
      </c>
    </row>
    <row r="47" spans="1:13" ht="15">
      <c r="A47" s="290" t="s">
        <v>143</v>
      </c>
      <c r="B47" s="296" t="s">
        <v>144</v>
      </c>
      <c r="C47" s="204"/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0</v>
      </c>
      <c r="D48" s="204">
        <v>0</v>
      </c>
      <c r="E48" s="292" t="s">
        <v>149</v>
      </c>
      <c r="F48" s="297" t="s">
        <v>150</v>
      </c>
      <c r="G48" s="205">
        <v>1</v>
      </c>
      <c r="H48" s="205">
        <v>14</v>
      </c>
    </row>
    <row r="49" spans="1:18" ht="15">
      <c r="A49" s="290" t="s">
        <v>151</v>
      </c>
      <c r="B49" s="296" t="s">
        <v>152</v>
      </c>
      <c r="C49" s="204"/>
      <c r="D49" s="204">
        <v>0</v>
      </c>
      <c r="E49" s="306" t="s">
        <v>51</v>
      </c>
      <c r="F49" s="300" t="s">
        <v>153</v>
      </c>
      <c r="G49" s="207">
        <f>SUM(G43:G48)</f>
        <v>1302</v>
      </c>
      <c r="H49" s="207">
        <f>SUM(H43:H48)</f>
        <v>533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3</v>
      </c>
      <c r="D54" s="204">
        <v>3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5336</v>
      </c>
      <c r="D55" s="208">
        <f>D19+D20+D21+D27+D32+D45+D51+D53+D54</f>
        <v>5302</v>
      </c>
      <c r="E55" s="292" t="s">
        <v>172</v>
      </c>
      <c r="F55" s="316" t="s">
        <v>173</v>
      </c>
      <c r="G55" s="207">
        <f>G49+G51+G52+G53+G54</f>
        <v>1302</v>
      </c>
      <c r="H55" s="207">
        <f>H49+H51+H52+H53+H54</f>
        <v>533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2148</v>
      </c>
      <c r="D58" s="204">
        <v>1060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93</v>
      </c>
      <c r="D59" s="204">
        <v>93</v>
      </c>
      <c r="E59" s="306" t="s">
        <v>181</v>
      </c>
      <c r="F59" s="297" t="s">
        <v>182</v>
      </c>
      <c r="G59" s="205">
        <v>0</v>
      </c>
      <c r="H59" s="205">
        <v>0</v>
      </c>
      <c r="M59" s="210"/>
    </row>
    <row r="60" spans="1:8" ht="15">
      <c r="A60" s="290" t="s">
        <v>183</v>
      </c>
      <c r="B60" s="296" t="s">
        <v>184</v>
      </c>
      <c r="C60" s="204">
        <v>2</v>
      </c>
      <c r="D60" s="204">
        <v>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63</v>
      </c>
      <c r="D61" s="204">
        <v>60</v>
      </c>
      <c r="E61" s="298" t="s">
        <v>189</v>
      </c>
      <c r="F61" s="327" t="s">
        <v>190</v>
      </c>
      <c r="G61" s="207">
        <f>SUM(G62:G68)</f>
        <v>406</v>
      </c>
      <c r="H61" s="207">
        <f>SUM(H62:H68)</f>
        <v>357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>
        <v>0</v>
      </c>
      <c r="E63" s="292" t="s">
        <v>197</v>
      </c>
      <c r="F63" s="297" t="s">
        <v>198</v>
      </c>
      <c r="G63" s="205">
        <v>2</v>
      </c>
      <c r="H63" s="205">
        <v>2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2306</v>
      </c>
      <c r="D64" s="208">
        <f>SUM(D58:D63)</f>
        <v>1214</v>
      </c>
      <c r="E64" s="292" t="s">
        <v>200</v>
      </c>
      <c r="F64" s="297" t="s">
        <v>201</v>
      </c>
      <c r="G64" s="205">
        <v>225</v>
      </c>
      <c r="H64" s="205">
        <v>186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148</v>
      </c>
      <c r="H65" s="205">
        <v>150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15</v>
      </c>
      <c r="H66" s="205">
        <v>12</v>
      </c>
    </row>
    <row r="67" spans="1:8" ht="15">
      <c r="A67" s="290" t="s">
        <v>207</v>
      </c>
      <c r="B67" s="296" t="s">
        <v>208</v>
      </c>
      <c r="C67" s="204">
        <v>7</v>
      </c>
      <c r="D67" s="204"/>
      <c r="E67" s="292" t="s">
        <v>209</v>
      </c>
      <c r="F67" s="297" t="s">
        <v>210</v>
      </c>
      <c r="G67" s="205">
        <v>2</v>
      </c>
      <c r="H67" s="205">
        <v>2</v>
      </c>
    </row>
    <row r="68" spans="1:8" ht="15">
      <c r="A68" s="290" t="s">
        <v>211</v>
      </c>
      <c r="B68" s="296" t="s">
        <v>212</v>
      </c>
      <c r="C68" s="204">
        <v>922</v>
      </c>
      <c r="D68" s="204">
        <v>642</v>
      </c>
      <c r="E68" s="292" t="s">
        <v>213</v>
      </c>
      <c r="F68" s="297" t="s">
        <v>214</v>
      </c>
      <c r="G68" s="205">
        <v>14</v>
      </c>
      <c r="H68" s="205">
        <v>5</v>
      </c>
    </row>
    <row r="69" spans="1:8" ht="15">
      <c r="A69" s="290" t="s">
        <v>215</v>
      </c>
      <c r="B69" s="296" t="s">
        <v>216</v>
      </c>
      <c r="C69" s="204">
        <v>81</v>
      </c>
      <c r="D69" s="204">
        <v>55</v>
      </c>
      <c r="E69" s="306" t="s">
        <v>78</v>
      </c>
      <c r="F69" s="297" t="s">
        <v>217</v>
      </c>
      <c r="G69" s="205">
        <v>110</v>
      </c>
      <c r="H69" s="205">
        <v>96</v>
      </c>
    </row>
    <row r="70" spans="1:8" ht="15">
      <c r="A70" s="290" t="s">
        <v>218</v>
      </c>
      <c r="B70" s="296" t="s">
        <v>219</v>
      </c>
      <c r="C70" s="204">
        <v>5</v>
      </c>
      <c r="D70" s="204">
        <v>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/>
      <c r="E71" s="308" t="s">
        <v>46</v>
      </c>
      <c r="F71" s="328" t="s">
        <v>224</v>
      </c>
      <c r="G71" s="214">
        <f>G59+G60+G61+G69+G70</f>
        <v>516</v>
      </c>
      <c r="H71" s="214">
        <f>H59+H60+H61+H69+H70</f>
        <v>453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71</v>
      </c>
      <c r="D72" s="204">
        <f>20</f>
        <v>20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138+728</f>
        <v>866</v>
      </c>
      <c r="D74" s="204">
        <v>136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1952</v>
      </c>
      <c r="D75" s="208">
        <f>SUM(D67:D74)</f>
        <v>858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516</v>
      </c>
      <c r="H79" s="215">
        <f>H71+H74+H75+H76</f>
        <v>453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120</v>
      </c>
      <c r="D87" s="204">
        <v>227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264</v>
      </c>
      <c r="D88" s="204">
        <v>158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384</v>
      </c>
      <c r="D91" s="208">
        <f>SUM(D87:D90)</f>
        <v>385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4642</v>
      </c>
      <c r="D93" s="208">
        <f>D64+D75+D84+D91+D92</f>
        <v>2457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9978</v>
      </c>
      <c r="D94" s="217">
        <f>D93+D55</f>
        <v>7759</v>
      </c>
      <c r="E94" s="556" t="s">
        <v>270</v>
      </c>
      <c r="F94" s="344" t="s">
        <v>271</v>
      </c>
      <c r="G94" s="218">
        <f>G36+G39+G55+G79</f>
        <v>9978.129964</v>
      </c>
      <c r="H94" s="218">
        <f>H36+H39+H55+H79</f>
        <v>7759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0.12996399999974528</v>
      </c>
      <c r="H97" s="603">
        <f>D94-H94</f>
        <v>0</v>
      </c>
      <c r="M97" s="210"/>
    </row>
    <row r="98" spans="1:13" ht="15">
      <c r="A98" s="78" t="s">
        <v>880</v>
      </c>
      <c r="B98" s="538"/>
      <c r="C98" s="605" t="s">
        <v>819</v>
      </c>
      <c r="D98" s="605"/>
      <c r="E98" s="605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5" t="s">
        <v>781</v>
      </c>
      <c r="D100" s="606"/>
      <c r="E100" s="606"/>
      <c r="F100" s="605"/>
      <c r="G100" s="606"/>
      <c r="H100" s="606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9">
      <selection activeCell="C42" sqref="C4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9" t="s">
        <v>2</v>
      </c>
      <c r="G2" s="609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2017 г. 30.09 - ТРЕТО ТРИМЕСЕЧИЕ 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267</v>
      </c>
      <c r="D9" s="79">
        <v>149</v>
      </c>
      <c r="E9" s="362" t="s">
        <v>283</v>
      </c>
      <c r="F9" s="364" t="s">
        <v>284</v>
      </c>
      <c r="G9" s="87">
        <v>9</v>
      </c>
      <c r="H9" s="87">
        <v>44</v>
      </c>
    </row>
    <row r="10" spans="1:8" ht="12">
      <c r="A10" s="362" t="s">
        <v>285</v>
      </c>
      <c r="B10" s="363" t="s">
        <v>286</v>
      </c>
      <c r="C10" s="79">
        <v>292</v>
      </c>
      <c r="D10" s="79">
        <v>384</v>
      </c>
      <c r="E10" s="362" t="s">
        <v>287</v>
      </c>
      <c r="F10" s="364" t="s">
        <v>288</v>
      </c>
      <c r="G10" s="87">
        <v>6</v>
      </c>
      <c r="H10" s="87">
        <v>15</v>
      </c>
    </row>
    <row r="11" spans="1:8" ht="12">
      <c r="A11" s="362" t="s">
        <v>289</v>
      </c>
      <c r="B11" s="363" t="s">
        <v>290</v>
      </c>
      <c r="C11" s="79">
        <v>1</v>
      </c>
      <c r="D11" s="79">
        <v>4</v>
      </c>
      <c r="E11" s="365" t="s">
        <v>291</v>
      </c>
      <c r="F11" s="364" t="s">
        <v>292</v>
      </c>
      <c r="G11" s="87">
        <v>591</v>
      </c>
      <c r="H11" s="87">
        <v>644</v>
      </c>
    </row>
    <row r="12" spans="1:8" ht="12">
      <c r="A12" s="362" t="s">
        <v>293</v>
      </c>
      <c r="B12" s="363" t="s">
        <v>294</v>
      </c>
      <c r="C12" s="79">
        <v>75</v>
      </c>
      <c r="D12" s="79">
        <v>109</v>
      </c>
      <c r="E12" s="365" t="s">
        <v>78</v>
      </c>
      <c r="F12" s="364" t="s">
        <v>295</v>
      </c>
      <c r="G12" s="87">
        <v>713</v>
      </c>
      <c r="H12" s="87">
        <v>535</v>
      </c>
    </row>
    <row r="13" spans="1:18" ht="12">
      <c r="A13" s="362" t="s">
        <v>296</v>
      </c>
      <c r="B13" s="363" t="s">
        <v>297</v>
      </c>
      <c r="C13" s="79">
        <v>14</v>
      </c>
      <c r="D13" s="79">
        <v>19</v>
      </c>
      <c r="E13" s="366" t="s">
        <v>51</v>
      </c>
      <c r="F13" s="367" t="s">
        <v>298</v>
      </c>
      <c r="G13" s="88">
        <f>SUM(G9:G12)</f>
        <v>1319</v>
      </c>
      <c r="H13" s="88">
        <f>SUM(H9:H12)</f>
        <v>1238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90</v>
      </c>
      <c r="D14" s="79">
        <v>7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-3</v>
      </c>
      <c r="D15" s="80">
        <v>11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</v>
      </c>
      <c r="D16" s="80">
        <v>2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>
        <v>0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>
        <v>0</v>
      </c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737</v>
      </c>
      <c r="D19" s="82">
        <f>SUM(D9:D15)+D16</f>
        <v>685</v>
      </c>
      <c r="E19" s="372" t="s">
        <v>315</v>
      </c>
      <c r="F19" s="368" t="s">
        <v>316</v>
      </c>
      <c r="G19" s="87">
        <v>27</v>
      </c>
      <c r="H19" s="87">
        <v>31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0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36</v>
      </c>
      <c r="D22" s="79">
        <v>26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27</v>
      </c>
      <c r="H24" s="88">
        <f>SUM(H19:H23)</f>
        <v>31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10</v>
      </c>
      <c r="D25" s="79">
        <v>7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46</v>
      </c>
      <c r="D26" s="82">
        <f>SUM(D22:D25)</f>
        <v>33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783</v>
      </c>
      <c r="D28" s="83">
        <f>D26+D19</f>
        <v>718</v>
      </c>
      <c r="E28" s="173" t="s">
        <v>337</v>
      </c>
      <c r="F28" s="369" t="s">
        <v>338</v>
      </c>
      <c r="G28" s="88">
        <f>G13+G15+G24</f>
        <v>1346</v>
      </c>
      <c r="H28" s="88">
        <f>H13+H15+H24</f>
        <v>1269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563</v>
      </c>
      <c r="D30" s="83">
        <f>IF((H28-D28)&gt;0,H28-D28,0)</f>
        <v>551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783</v>
      </c>
      <c r="D33" s="82">
        <f>D28+D31+D32</f>
        <v>718</v>
      </c>
      <c r="E33" s="173" t="s">
        <v>351</v>
      </c>
      <c r="F33" s="369" t="s">
        <v>352</v>
      </c>
      <c r="G33" s="90">
        <f>G32+G31+G28</f>
        <v>1346</v>
      </c>
      <c r="H33" s="90">
        <f>H32+H31+H28</f>
        <v>1269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563</v>
      </c>
      <c r="D34" s="83">
        <f>IF((H33-D33)&gt;0,H33-D33,0)</f>
        <v>551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33.78</v>
      </c>
      <c r="D35" s="82">
        <f>D36+D37+D38</f>
        <v>33.06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C34*6%</f>
        <v>33.78</v>
      </c>
      <c r="D36" s="79">
        <f>D34*6%</f>
        <v>33.06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529.22</v>
      </c>
      <c r="D39" s="568">
        <f>+IF((H33-D33-D35)&gt;0,H33-D33-D35,0)</f>
        <v>517.94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C39*61.38%</f>
        <v>324.835236</v>
      </c>
      <c r="D40" s="84">
        <f>D39*0.4166666</f>
        <v>215.80829880400003</v>
      </c>
      <c r="E40" s="173" t="s">
        <v>369</v>
      </c>
      <c r="F40" s="174" t="s">
        <v>371</v>
      </c>
      <c r="G40" s="87"/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204.38476400000002</v>
      </c>
      <c r="D41" s="85">
        <f>IF(H39=0,IF(D39-D40&gt;0,D39-D40+H40,0),IF(H39-H40&lt;0,H40-H39+D39,0))</f>
        <v>302.131701196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1346</v>
      </c>
      <c r="D42" s="86">
        <f>D33+D35+D39</f>
        <v>1269</v>
      </c>
      <c r="E42" s="176" t="s">
        <v>378</v>
      </c>
      <c r="F42" s="177" t="s">
        <v>379</v>
      </c>
      <c r="G42" s="90">
        <f>G39+G33</f>
        <v>1346</v>
      </c>
      <c r="H42" s="90">
        <f>H39+H33</f>
        <v>1269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7"/>
      <c r="E44" s="607"/>
      <c r="F44" s="607"/>
      <c r="G44" s="607"/>
      <c r="H44" s="607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8"/>
      <c r="E46" s="608"/>
      <c r="F46" s="608"/>
      <c r="G46" s="608"/>
      <c r="H46" s="60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5">
      <selection activeCell="C20" sqref="C2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2017 г. 30.09 - ТРЕТО ТРИМЕСЕЧИЕ КОНСОЛИДИРАН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1047</v>
      </c>
      <c r="D10" s="92">
        <v>167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f>-842-250</f>
        <v>-1092</v>
      </c>
      <c r="D11" s="92">
        <v>-124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-87</v>
      </c>
      <c r="D13" s="92">
        <v>-33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40</v>
      </c>
      <c r="D14" s="92">
        <v>-4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-3</v>
      </c>
      <c r="D15" s="92">
        <v>-4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-916+38+153</f>
        <v>-725</v>
      </c>
      <c r="D19" s="92">
        <f>420-130</f>
        <v>290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-820</v>
      </c>
      <c r="D20" s="93">
        <f>SUM(D10:D19)</f>
        <v>292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/>
      <c r="D22" s="92">
        <v>-2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>
        <v>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-3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-3</v>
      </c>
      <c r="D32" s="93">
        <f>SUM(D22:D31)</f>
        <v>-2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926</v>
      </c>
      <c r="D36" s="92">
        <v>14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-106</v>
      </c>
      <c r="D37" s="92">
        <v>-13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-2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6</v>
      </c>
      <c r="D39" s="92">
        <v>-1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-2</v>
      </c>
      <c r="D41" s="92">
        <v>-4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822</v>
      </c>
      <c r="D42" s="93">
        <f>SUM(D34:D41)</f>
        <v>-4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</v>
      </c>
      <c r="D43" s="93">
        <f>D42+D32+D20</f>
        <v>286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385</v>
      </c>
      <c r="D44" s="183">
        <v>99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384</v>
      </c>
      <c r="D45" s="93">
        <f>D44+D43</f>
        <v>385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384</v>
      </c>
      <c r="D46" s="94">
        <f>D45</f>
        <v>385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27.11.2017 г</v>
      </c>
      <c r="B50" s="543" t="s">
        <v>381</v>
      </c>
      <c r="C50" s="610"/>
      <c r="D50" s="610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864</v>
      </c>
      <c r="C52" s="610"/>
      <c r="D52" s="610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6">
      <selection activeCell="M36" sqref="M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3" t="str">
        <f>'справка №1-БАЛАНС'!E3</f>
        <v>Булгар Чех Инвест Холдинг АД - Смолян</v>
      </c>
      <c r="D3" s="614"/>
      <c r="E3" s="614"/>
      <c r="F3" s="614"/>
      <c r="G3" s="614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3" t="str">
        <f>'справка №1-БАЛАНС'!E4</f>
        <v>КОНСОЛИДИРАН </v>
      </c>
      <c r="D4" s="613"/>
      <c r="E4" s="615"/>
      <c r="F4" s="613"/>
      <c r="G4" s="613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3" t="str">
        <f>'справка №1-БАЛАНС'!E5</f>
        <v> 2017 г. 30.09 - ТРЕТО ТРИМЕСЕЧИЕ КОНСОЛИДИРАН</v>
      </c>
      <c r="D5" s="614"/>
      <c r="E5" s="614"/>
      <c r="F5" s="614"/>
      <c r="G5" s="614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102</v>
      </c>
      <c r="G11" s="96">
        <f>'справка №1-БАЛАНС'!H23</f>
        <v>0</v>
      </c>
      <c r="H11" s="98">
        <f>'справка №1-БАЛАНС'!H24</f>
        <v>1055</v>
      </c>
      <c r="I11" s="96">
        <f>'справка №1-БАЛАНС'!H28+'справка №1-БАЛАНС'!H31</f>
        <v>323</v>
      </c>
      <c r="J11" s="96">
        <f>'справка №1-БАЛАНС'!H29+'справка №1-БАЛАНС'!H32</f>
        <v>-90</v>
      </c>
      <c r="K11" s="98"/>
      <c r="L11" s="423">
        <f>SUM(C11:K11)</f>
        <v>2581</v>
      </c>
      <c r="M11" s="96">
        <f>'справка №1-БАЛАНС'!H39</f>
        <v>4192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102</v>
      </c>
      <c r="G15" s="99">
        <f t="shared" si="2"/>
        <v>0</v>
      </c>
      <c r="H15" s="99">
        <f t="shared" si="2"/>
        <v>1055</v>
      </c>
      <c r="I15" s="99">
        <f t="shared" si="2"/>
        <v>323</v>
      </c>
      <c r="J15" s="99">
        <f t="shared" si="2"/>
        <v>-90</v>
      </c>
      <c r="K15" s="99">
        <f t="shared" si="2"/>
        <v>0</v>
      </c>
      <c r="L15" s="423">
        <f t="shared" si="1"/>
        <v>2581</v>
      </c>
      <c r="M15" s="99">
        <f t="shared" si="2"/>
        <v>4192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204.38476400000002</v>
      </c>
      <c r="J16" s="424">
        <f>+'справка №1-БАЛАНС'!G32</f>
        <v>0</v>
      </c>
      <c r="K16" s="98"/>
      <c r="L16" s="423">
        <f t="shared" si="1"/>
        <v>204.38476400000002</v>
      </c>
      <c r="M16" s="98">
        <f>'справка №2-ОТЧЕТ ЗА ДОХОДИТE'!C40+('справка №2-ОТЧЕТ ЗА ДОХОДИТE'!G40*-1)</f>
        <v>324.835236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f>1376-346+15</f>
        <v>1045</v>
      </c>
      <c r="J28" s="98"/>
      <c r="K28" s="98"/>
      <c r="L28" s="423">
        <f t="shared" si="1"/>
        <v>1045</v>
      </c>
      <c r="M28" s="98">
        <f>-13-174</f>
        <v>-187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102</v>
      </c>
      <c r="G29" s="97">
        <f t="shared" si="6"/>
        <v>0</v>
      </c>
      <c r="H29" s="97">
        <f t="shared" si="6"/>
        <v>1055</v>
      </c>
      <c r="I29" s="97">
        <f t="shared" si="6"/>
        <v>1572.384764</v>
      </c>
      <c r="J29" s="97">
        <f t="shared" si="6"/>
        <v>-90</v>
      </c>
      <c r="K29" s="97">
        <f t="shared" si="6"/>
        <v>0</v>
      </c>
      <c r="L29" s="423">
        <f t="shared" si="1"/>
        <v>3830.384764</v>
      </c>
      <c r="M29" s="97">
        <f t="shared" si="6"/>
        <v>4329.835236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102</v>
      </c>
      <c r="G32" s="97">
        <f t="shared" si="7"/>
        <v>0</v>
      </c>
      <c r="H32" s="97">
        <f t="shared" si="7"/>
        <v>1055</v>
      </c>
      <c r="I32" s="97">
        <f t="shared" si="7"/>
        <v>1572.384764</v>
      </c>
      <c r="J32" s="97">
        <f t="shared" si="7"/>
        <v>-90</v>
      </c>
      <c r="K32" s="97">
        <f t="shared" si="7"/>
        <v>0</v>
      </c>
      <c r="L32" s="423">
        <f t="shared" si="1"/>
        <v>3830.384764</v>
      </c>
      <c r="M32" s="97">
        <f>M29+M30+M31</f>
        <v>4329.835236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>
        <f>M32-'справка №1-БАЛАНС'!G39</f>
        <v>0.09003599999959988</v>
      </c>
      <c r="N34" s="19"/>
    </row>
    <row r="35" spans="1:14" ht="12">
      <c r="A35" s="560" t="str">
        <f>'справка №1-БАЛАНС'!A98</f>
        <v>Дата на съставяне: 27.11.2017 г</v>
      </c>
      <c r="B35" s="37"/>
      <c r="C35" s="24"/>
      <c r="D35" s="612" t="s">
        <v>521</v>
      </c>
      <c r="E35" s="612"/>
      <c r="F35" s="612" t="s">
        <v>865</v>
      </c>
      <c r="G35" s="612"/>
      <c r="H35" s="612"/>
      <c r="I35" s="612"/>
      <c r="J35" s="24"/>
      <c r="K35" s="24"/>
      <c r="L35" s="612" t="s">
        <v>866</v>
      </c>
      <c r="M35" s="612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A44" sqref="A44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3" t="s">
        <v>383</v>
      </c>
      <c r="B2" s="626"/>
      <c r="C2" s="583"/>
      <c r="D2" s="583"/>
      <c r="E2" s="613" t="str">
        <f>'справка №1-БАЛАНС'!E3</f>
        <v>Булгар Чех Инвест Холдинг АД - Смолян</v>
      </c>
      <c r="F2" s="634"/>
      <c r="G2" s="634"/>
      <c r="H2" s="583"/>
      <c r="I2" s="440"/>
      <c r="J2" s="440"/>
      <c r="K2" s="440"/>
      <c r="L2" s="440"/>
      <c r="M2" s="629" t="s">
        <v>2</v>
      </c>
      <c r="N2" s="625"/>
      <c r="O2" s="625"/>
      <c r="P2" s="630">
        <f>'справка №1-БАЛАНС'!H3</f>
        <v>0</v>
      </c>
      <c r="Q2" s="630"/>
      <c r="R2" s="352"/>
    </row>
    <row r="3" spans="1:18" ht="15">
      <c r="A3" s="633" t="s">
        <v>5</v>
      </c>
      <c r="B3" s="626"/>
      <c r="C3" s="584"/>
      <c r="D3" s="584"/>
      <c r="E3" s="613" t="str">
        <f>'справка №1-БАЛАНС'!E5</f>
        <v> 2017 г. 30.09 - ТРЕТО ТРИМЕСЕЧИЕ КОНСОЛИДИРАН</v>
      </c>
      <c r="F3" s="635"/>
      <c r="G3" s="635"/>
      <c r="H3" s="442"/>
      <c r="I3" s="442"/>
      <c r="J3" s="442"/>
      <c r="K3" s="442"/>
      <c r="L3" s="442"/>
      <c r="M3" s="631" t="s">
        <v>4</v>
      </c>
      <c r="N3" s="631"/>
      <c r="O3" s="575"/>
      <c r="P3" s="632" t="str">
        <f>'справка №1-БАЛАНС'!H4</f>
        <v> </v>
      </c>
      <c r="Q3" s="632"/>
      <c r="R3" s="353"/>
    </row>
    <row r="4" spans="1:18" ht="12.75">
      <c r="A4" s="435" t="s">
        <v>523</v>
      </c>
      <c r="B4" s="441"/>
      <c r="C4" s="441"/>
      <c r="D4" s="442"/>
      <c r="E4" s="616"/>
      <c r="F4" s="617"/>
      <c r="G4" s="617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8" t="s">
        <v>463</v>
      </c>
      <c r="B5" s="619"/>
      <c r="C5" s="622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7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7" t="s">
        <v>529</v>
      </c>
      <c r="R5" s="627" t="s">
        <v>530</v>
      </c>
    </row>
    <row r="6" spans="1:18" s="44" customFormat="1" ht="48">
      <c r="A6" s="620"/>
      <c r="B6" s="621"/>
      <c r="C6" s="623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8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8"/>
      <c r="R6" s="628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142</v>
      </c>
      <c r="E9" s="242">
        <v>13</v>
      </c>
      <c r="F9" s="242"/>
      <c r="G9" s="113">
        <f>D9+E9-F9</f>
        <v>155</v>
      </c>
      <c r="H9" s="103"/>
      <c r="I9" s="103"/>
      <c r="J9" s="113">
        <f>G9+H9-I9</f>
        <v>155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155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>
        <v>1</v>
      </c>
      <c r="G10" s="113">
        <f aca="true" t="shared" si="3" ref="G10:G39">D10+E10-F10</f>
        <v>4287</v>
      </c>
      <c r="H10" s="103"/>
      <c r="I10" s="103"/>
      <c r="J10" s="113">
        <f aca="true" t="shared" si="4" ref="J10:J39">G10+H10-I10</f>
        <v>4287</v>
      </c>
      <c r="K10" s="103">
        <v>1104</v>
      </c>
      <c r="L10" s="103">
        <v>1</v>
      </c>
      <c r="M10" s="103"/>
      <c r="N10" s="113">
        <f t="shared" si="0"/>
        <v>1105</v>
      </c>
      <c r="O10" s="103"/>
      <c r="P10" s="103"/>
      <c r="Q10" s="113">
        <f t="shared" si="1"/>
        <v>1105</v>
      </c>
      <c r="R10" s="113">
        <f t="shared" si="2"/>
        <v>3182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811</v>
      </c>
      <c r="E11" s="242">
        <v>5</v>
      </c>
      <c r="F11" s="242"/>
      <c r="G11" s="113">
        <f t="shared" si="3"/>
        <v>816</v>
      </c>
      <c r="H11" s="103"/>
      <c r="I11" s="103"/>
      <c r="J11" s="113">
        <f t="shared" si="4"/>
        <v>816</v>
      </c>
      <c r="K11" s="103">
        <v>635</v>
      </c>
      <c r="L11" s="103"/>
      <c r="M11" s="103"/>
      <c r="N11" s="113">
        <f t="shared" si="0"/>
        <v>635</v>
      </c>
      <c r="O11" s="103"/>
      <c r="P11" s="103"/>
      <c r="Q11" s="113">
        <f t="shared" si="1"/>
        <v>635</v>
      </c>
      <c r="R11" s="113">
        <f t="shared" si="2"/>
        <v>181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859</v>
      </c>
      <c r="E12" s="242"/>
      <c r="F12" s="242"/>
      <c r="G12" s="113">
        <f t="shared" si="3"/>
        <v>859</v>
      </c>
      <c r="H12" s="103"/>
      <c r="I12" s="103"/>
      <c r="J12" s="113">
        <f t="shared" si="4"/>
        <v>859</v>
      </c>
      <c r="K12" s="103">
        <v>139</v>
      </c>
      <c r="L12" s="103"/>
      <c r="M12" s="103"/>
      <c r="N12" s="113">
        <f t="shared" si="0"/>
        <v>139</v>
      </c>
      <c r="O12" s="103"/>
      <c r="P12" s="103"/>
      <c r="Q12" s="113">
        <f t="shared" si="1"/>
        <v>139</v>
      </c>
      <c r="R12" s="113">
        <f t="shared" si="2"/>
        <v>720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180</v>
      </c>
      <c r="E13" s="242"/>
      <c r="F13" s="242"/>
      <c r="G13" s="113">
        <f t="shared" si="3"/>
        <v>180</v>
      </c>
      <c r="H13" s="103"/>
      <c r="I13" s="103"/>
      <c r="J13" s="113">
        <f t="shared" si="4"/>
        <v>180</v>
      </c>
      <c r="K13" s="103">
        <v>162</v>
      </c>
      <c r="L13" s="103">
        <v>0</v>
      </c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18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/>
      <c r="F14" s="242"/>
      <c r="G14" s="113">
        <f t="shared" si="3"/>
        <v>148</v>
      </c>
      <c r="H14" s="103"/>
      <c r="I14" s="103"/>
      <c r="J14" s="113">
        <f t="shared" si="4"/>
        <v>148</v>
      </c>
      <c r="K14" s="103">
        <v>148</v>
      </c>
      <c r="L14" s="103"/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>
        <v>15</v>
      </c>
      <c r="F15" s="563">
        <v>15</v>
      </c>
      <c r="G15" s="113">
        <f t="shared" si="3"/>
        <v>20</v>
      </c>
      <c r="H15" s="564"/>
      <c r="I15" s="564"/>
      <c r="J15" s="113">
        <f t="shared" si="4"/>
        <v>20</v>
      </c>
      <c r="K15" s="103">
        <v>0</v>
      </c>
      <c r="L15" s="564">
        <v>0</v>
      </c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20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501</v>
      </c>
      <c r="E16" s="242">
        <v>18</v>
      </c>
      <c r="F16" s="242"/>
      <c r="G16" s="113">
        <f t="shared" si="3"/>
        <v>519</v>
      </c>
      <c r="H16" s="103"/>
      <c r="I16" s="103"/>
      <c r="J16" s="113">
        <f t="shared" si="4"/>
        <v>519</v>
      </c>
      <c r="K16" s="103">
        <v>298</v>
      </c>
      <c r="L16" s="103"/>
      <c r="M16" s="103"/>
      <c r="N16" s="113">
        <f t="shared" si="0"/>
        <v>298</v>
      </c>
      <c r="O16" s="103"/>
      <c r="P16" s="103"/>
      <c r="Q16" s="113">
        <f aca="true" t="shared" si="5" ref="Q16:Q25">N16+O16-P16</f>
        <v>298</v>
      </c>
      <c r="R16" s="113">
        <f aca="true" t="shared" si="6" ref="R16:R25">J16-Q16</f>
        <v>221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6949</v>
      </c>
      <c r="E17" s="247">
        <f>SUM(E9:E16)</f>
        <v>51</v>
      </c>
      <c r="F17" s="247">
        <f>SUM(F9:F16)</f>
        <v>16</v>
      </c>
      <c r="G17" s="113">
        <f t="shared" si="3"/>
        <v>6984</v>
      </c>
      <c r="H17" s="114">
        <f>SUM(H9:H16)</f>
        <v>0</v>
      </c>
      <c r="I17" s="114">
        <f>SUM(I9:I16)</f>
        <v>0</v>
      </c>
      <c r="J17" s="113">
        <f t="shared" si="4"/>
        <v>6984</v>
      </c>
      <c r="K17" s="114">
        <f>SUM(K9:K16)</f>
        <v>2486</v>
      </c>
      <c r="L17" s="114">
        <f>SUM(L9:L16)</f>
        <v>1</v>
      </c>
      <c r="M17" s="114">
        <f>SUM(M9:M16)</f>
        <v>0</v>
      </c>
      <c r="N17" s="113">
        <f aca="true" t="shared" si="7" ref="N17:N39">K17+L17-M17</f>
        <v>2487</v>
      </c>
      <c r="O17" s="114">
        <f>SUM(O9:O16)</f>
        <v>0</v>
      </c>
      <c r="P17" s="114">
        <f>SUM(P9:P16)</f>
        <v>0</v>
      </c>
      <c r="Q17" s="113">
        <f t="shared" si="5"/>
        <v>2487</v>
      </c>
      <c r="R17" s="113">
        <f t="shared" si="6"/>
        <v>4497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802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802</v>
      </c>
      <c r="H27" s="109">
        <f t="shared" si="9"/>
        <v>0</v>
      </c>
      <c r="I27" s="109">
        <f t="shared" si="9"/>
        <v>0</v>
      </c>
      <c r="J27" s="110">
        <f t="shared" si="4"/>
        <v>802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802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782</v>
      </c>
      <c r="E30" s="242"/>
      <c r="F30" s="242"/>
      <c r="G30" s="113">
        <f t="shared" si="3"/>
        <v>782</v>
      </c>
      <c r="H30" s="111"/>
      <c r="I30" s="111"/>
      <c r="J30" s="113">
        <f t="shared" si="4"/>
        <v>782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782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0</v>
      </c>
      <c r="E31" s="242"/>
      <c r="F31" s="242"/>
      <c r="G31" s="113">
        <f t="shared" si="3"/>
        <v>0</v>
      </c>
      <c r="H31" s="111"/>
      <c r="I31" s="111"/>
      <c r="J31" s="113">
        <f t="shared" si="4"/>
        <v>0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f>'справка №8'!F65</f>
        <v>8</v>
      </c>
      <c r="E37" s="242"/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810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810</v>
      </c>
      <c r="H38" s="114">
        <f t="shared" si="13"/>
        <v>0</v>
      </c>
      <c r="I38" s="114">
        <f t="shared" si="13"/>
        <v>0</v>
      </c>
      <c r="J38" s="113">
        <f t="shared" si="4"/>
        <v>810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810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95</v>
      </c>
      <c r="E39" s="595"/>
      <c r="F39" s="595"/>
      <c r="G39" s="113">
        <f t="shared" si="3"/>
        <v>95</v>
      </c>
      <c r="H39" s="595"/>
      <c r="I39" s="595"/>
      <c r="J39" s="113">
        <f t="shared" si="4"/>
        <v>95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26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7897</v>
      </c>
      <c r="E40" s="545">
        <f>E17+E18+E19+E25+E38+E39</f>
        <v>51</v>
      </c>
      <c r="F40" s="545">
        <f aca="true" t="shared" si="14" ref="F40:R40">F17+F18+F19+F25+F38+F39</f>
        <v>16</v>
      </c>
      <c r="G40" s="545">
        <f t="shared" si="14"/>
        <v>7932</v>
      </c>
      <c r="H40" s="545">
        <f t="shared" si="14"/>
        <v>0</v>
      </c>
      <c r="I40" s="545">
        <f t="shared" si="14"/>
        <v>0</v>
      </c>
      <c r="J40" s="545">
        <f t="shared" si="14"/>
        <v>7932</v>
      </c>
      <c r="K40" s="545">
        <f t="shared" si="14"/>
        <v>2598</v>
      </c>
      <c r="L40" s="545">
        <f t="shared" si="14"/>
        <v>1</v>
      </c>
      <c r="M40" s="545">
        <f t="shared" si="14"/>
        <v>0</v>
      </c>
      <c r="N40" s="545">
        <f t="shared" si="14"/>
        <v>2599</v>
      </c>
      <c r="O40" s="545">
        <f t="shared" si="14"/>
        <v>0</v>
      </c>
      <c r="P40" s="545">
        <f t="shared" si="14"/>
        <v>0</v>
      </c>
      <c r="Q40" s="545">
        <f t="shared" si="14"/>
        <v>2599</v>
      </c>
      <c r="R40" s="545">
        <f t="shared" si="14"/>
        <v>5333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5333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27.11.2017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4"/>
      <c r="L44" s="624"/>
      <c r="M44" s="624"/>
      <c r="N44" s="624"/>
      <c r="O44" s="625" t="s">
        <v>781</v>
      </c>
      <c r="P44" s="626"/>
      <c r="Q44" s="626"/>
      <c r="R44" s="626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69">
      <selection activeCell="C109" sqref="C109:F10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9" t="s">
        <v>609</v>
      </c>
      <c r="B1" s="639"/>
      <c r="C1" s="639"/>
      <c r="D1" s="639"/>
      <c r="E1" s="639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0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40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1" t="str">
        <f>"Отчетен период:"&amp;"           "&amp;'справка №1-БАЛАНС'!E5</f>
        <v>Отчетен период:            2017 г. 30.09 - ТРЕТО ТРИМЕСЕЧИЕ КОНСОЛИДИРАН</v>
      </c>
      <c r="B4" s="641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0</v>
      </c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7</v>
      </c>
      <c r="D24" s="165">
        <f>SUM(D25:D27)</f>
        <v>0</v>
      </c>
      <c r="E24" s="166">
        <f>SUM(E25:E27)</f>
        <v>7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7</v>
      </c>
      <c r="D25" s="153"/>
      <c r="E25" s="166">
        <f t="shared" si="0"/>
        <v>7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922</v>
      </c>
      <c r="D28" s="153">
        <v>179</v>
      </c>
      <c r="E28" s="166">
        <f t="shared" si="0"/>
        <v>743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81</v>
      </c>
      <c r="D29" s="153"/>
      <c r="E29" s="166">
        <f t="shared" si="0"/>
        <v>81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5</v>
      </c>
      <c r="D30" s="153"/>
      <c r="E30" s="166">
        <f t="shared" si="0"/>
        <v>5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71</v>
      </c>
      <c r="D33" s="150">
        <f>SUM(D34:D37)</f>
        <v>6</v>
      </c>
      <c r="E33" s="167">
        <f>SUM(E34:E37)</f>
        <v>65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65</v>
      </c>
      <c r="D34" s="153"/>
      <c r="E34" s="166">
        <f t="shared" si="0"/>
        <v>65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866</v>
      </c>
      <c r="D38" s="150">
        <f>SUM(D39:D42)</f>
        <v>0</v>
      </c>
      <c r="E38" s="167">
        <f>SUM(E39:E42)</f>
        <v>866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866</v>
      </c>
      <c r="D42" s="153"/>
      <c r="E42" s="166">
        <f t="shared" si="0"/>
        <v>866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1952</v>
      </c>
      <c r="D43" s="149">
        <f>D24+D28+D29+D31+D30+D32+D33+D38</f>
        <v>185</v>
      </c>
      <c r="E43" s="164">
        <f>E24+E28+E29+E31+E30+E32+E33+E38</f>
        <v>1767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1952</v>
      </c>
      <c r="D44" s="148">
        <f>D43+D21+D19+D9</f>
        <v>185</v>
      </c>
      <c r="E44" s="164">
        <f>E43+E21+E19+E9</f>
        <v>1767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650</v>
      </c>
      <c r="D56" s="148">
        <f>D57+D59</f>
        <v>0</v>
      </c>
      <c r="E56" s="165">
        <f t="shared" si="1"/>
        <v>650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650</v>
      </c>
      <c r="D57" s="153">
        <v>0</v>
      </c>
      <c r="E57" s="165">
        <f t="shared" si="1"/>
        <v>650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651</v>
      </c>
      <c r="D62" s="153"/>
      <c r="E62" s="165">
        <f t="shared" si="1"/>
        <v>651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</v>
      </c>
      <c r="D64" s="153"/>
      <c r="E64" s="165">
        <f t="shared" si="1"/>
        <v>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1302</v>
      </c>
      <c r="D66" s="148">
        <f>D52+D56+D61+D62+D63+D64</f>
        <v>0</v>
      </c>
      <c r="E66" s="165">
        <f t="shared" si="1"/>
        <v>1302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406</v>
      </c>
      <c r="D85" s="149">
        <f>SUM(D86:D90)+D94</f>
        <v>192</v>
      </c>
      <c r="E85" s="149">
        <f>SUM(E86:E90)+E94</f>
        <v>214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</v>
      </c>
      <c r="D86" s="153"/>
      <c r="E86" s="165">
        <f t="shared" si="1"/>
        <v>2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225</v>
      </c>
      <c r="D87" s="153">
        <v>186</v>
      </c>
      <c r="E87" s="165">
        <f t="shared" si="1"/>
        <v>39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148</v>
      </c>
      <c r="D88" s="153"/>
      <c r="E88" s="165">
        <f t="shared" si="1"/>
        <v>148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15</v>
      </c>
      <c r="D89" s="153">
        <v>6</v>
      </c>
      <c r="E89" s="165">
        <f t="shared" si="1"/>
        <v>9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14</v>
      </c>
      <c r="D90" s="148">
        <f>SUM(D91:D93)</f>
        <v>0</v>
      </c>
      <c r="E90" s="148">
        <f>SUM(E91:E93)</f>
        <v>14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14</v>
      </c>
      <c r="D92" s="153"/>
      <c r="E92" s="165">
        <f t="shared" si="1"/>
        <v>14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0</v>
      </c>
      <c r="E94" s="165">
        <f t="shared" si="1"/>
        <v>2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110</v>
      </c>
      <c r="D95" s="153">
        <v>56</v>
      </c>
      <c r="E95" s="165">
        <f t="shared" si="1"/>
        <v>54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516</v>
      </c>
      <c r="D96" s="149">
        <f>D85+D80+D75+D71+D95</f>
        <v>248</v>
      </c>
      <c r="E96" s="149">
        <f>E85+E80+E75+E71+E95</f>
        <v>268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1818</v>
      </c>
      <c r="D97" s="149">
        <f>D96+D68+D66</f>
        <v>248</v>
      </c>
      <c r="E97" s="149">
        <f>E96+E68+E66</f>
        <v>1570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8" t="s">
        <v>780</v>
      </c>
      <c r="B107" s="638"/>
      <c r="C107" s="638"/>
      <c r="D107" s="638"/>
      <c r="E107" s="638"/>
      <c r="F107" s="63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7" t="str">
        <f>'справка №1-БАЛАНС'!A98</f>
        <v>Дата на съставяне: 27.11.2017 г</v>
      </c>
      <c r="B109" s="637"/>
      <c r="C109" s="637" t="s">
        <v>381</v>
      </c>
      <c r="D109" s="637"/>
      <c r="E109" s="637"/>
      <c r="F109" s="63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6" t="s">
        <v>781</v>
      </c>
      <c r="D111" s="636"/>
      <c r="E111" s="636"/>
      <c r="F111" s="636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2" sqref="F3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3" t="str">
        <f>'справка №1-БАЛАНС'!E3</f>
        <v>Булгар Чех Инвест Холдинг АД - Смолян</v>
      </c>
      <c r="D4" s="635"/>
      <c r="E4" s="635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3" t="str">
        <f>'справка №1-БАЛАНС'!E5</f>
        <v> 2017 г. 30.09 - ТРЕТО ТРИМЕСЕЧИЕ КОНСОЛИДИРАН</v>
      </c>
      <c r="D5" s="644"/>
      <c r="E5" s="644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802</v>
      </c>
      <c r="D12" s="141"/>
      <c r="E12" s="141"/>
      <c r="F12" s="141">
        <f>C12</f>
        <v>802</v>
      </c>
      <c r="G12" s="141"/>
      <c r="H12" s="141"/>
      <c r="I12" s="540">
        <f>F12+G12-H12</f>
        <v>802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0</v>
      </c>
      <c r="D16" s="141"/>
      <c r="E16" s="141"/>
      <c r="F16" s="141">
        <f>C16</f>
        <v>0</v>
      </c>
      <c r="G16" s="141"/>
      <c r="H16" s="141"/>
      <c r="I16" s="540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802</v>
      </c>
      <c r="D17" s="127">
        <f t="shared" si="1"/>
        <v>0</v>
      </c>
      <c r="E17" s="127">
        <f t="shared" si="1"/>
        <v>0</v>
      </c>
      <c r="F17" s="127">
        <f t="shared" si="1"/>
        <v>802</v>
      </c>
      <c r="G17" s="127">
        <f t="shared" si="1"/>
        <v>0</v>
      </c>
      <c r="H17" s="127">
        <f t="shared" si="1"/>
        <v>0</v>
      </c>
      <c r="I17" s="540">
        <f t="shared" si="0"/>
        <v>802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27.11.2017 г</v>
      </c>
      <c r="B30" s="643"/>
      <c r="C30" s="643"/>
      <c r="D30" s="566" t="s">
        <v>819</v>
      </c>
      <c r="E30" s="642"/>
      <c r="F30" s="642"/>
      <c r="G30" s="642"/>
      <c r="H30" s="518" t="s">
        <v>781</v>
      </c>
      <c r="I30" s="642"/>
      <c r="J30" s="642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34">
      <selection activeCell="C55" sqref="C55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3" t="str">
        <f>'справка №1-БАЛАНС'!E3</f>
        <v>Булгар Чех Инвест Холдинг АД - Смолян</v>
      </c>
      <c r="C5" s="634"/>
      <c r="D5" s="585"/>
      <c r="E5" s="352" t="s">
        <v>2</v>
      </c>
      <c r="F5" s="588">
        <f>'справка №1-БАЛАНС'!H3</f>
        <v>0</v>
      </c>
    </row>
    <row r="6" spans="1:12" ht="15" customHeight="1">
      <c r="A6" s="54" t="s">
        <v>822</v>
      </c>
      <c r="B6" s="613" t="str">
        <f>'справка №1-БАЛАНС'!E5</f>
        <v> 2017 г. 30.09 - ТРЕТО ТРИМЕСЕЧИЕ КОНСОЛИДИРАН</v>
      </c>
      <c r="C6" s="644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</row>
    <row r="7" spans="2:12" s="56" customFormat="1" ht="15" customHeight="1">
      <c r="B7" s="616"/>
      <c r="C7" s="646"/>
      <c r="D7" s="57"/>
      <c r="E7" s="57"/>
      <c r="F7" s="58" t="s">
        <v>274</v>
      </c>
      <c r="G7" s="57"/>
      <c r="H7" s="57"/>
      <c r="I7" s="57"/>
      <c r="J7" s="57"/>
      <c r="K7" s="57"/>
      <c r="L7" s="57"/>
    </row>
    <row r="8" spans="1:14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5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5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 customHeight="1">
      <c r="A46" s="647" t="s">
        <v>870</v>
      </c>
      <c r="B46" s="648"/>
      <c r="C46" s="648"/>
      <c r="D46" s="648"/>
      <c r="E46" s="648"/>
      <c r="F46" s="649"/>
    </row>
    <row r="47" spans="1:6" ht="12.75">
      <c r="A47" s="597" t="s">
        <v>862</v>
      </c>
      <c r="B47" s="70"/>
      <c r="C47" s="548">
        <v>33</v>
      </c>
      <c r="D47" s="598">
        <v>25.5</v>
      </c>
      <c r="E47" s="548"/>
      <c r="F47" s="550">
        <f>C47-E47</f>
        <v>33</v>
      </c>
    </row>
    <row r="48" spans="1:6" ht="12.75">
      <c r="A48" s="597" t="s">
        <v>863</v>
      </c>
      <c r="B48" s="70"/>
      <c r="C48" s="548">
        <v>11</v>
      </c>
      <c r="D48" s="598">
        <v>30.33</v>
      </c>
      <c r="E48" s="548"/>
      <c r="F48" s="550">
        <f>C48-E48</f>
        <v>11</v>
      </c>
    </row>
    <row r="49" spans="1:6" ht="12.75">
      <c r="A49" s="597" t="s">
        <v>867</v>
      </c>
      <c r="B49" s="67"/>
      <c r="C49" s="548">
        <v>853</v>
      </c>
      <c r="D49" s="598">
        <v>38.62</v>
      </c>
      <c r="E49" s="548"/>
      <c r="F49" s="550">
        <f>C49</f>
        <v>853</v>
      </c>
    </row>
    <row r="50" spans="1:6" ht="12.75">
      <c r="A50" s="597" t="s">
        <v>868</v>
      </c>
      <c r="B50" s="67"/>
      <c r="C50" s="548">
        <v>20</v>
      </c>
      <c r="D50" s="598">
        <v>43.17</v>
      </c>
      <c r="E50" s="548"/>
      <c r="F50" s="550">
        <f>C50</f>
        <v>20</v>
      </c>
    </row>
    <row r="51" spans="1:6" ht="16.5" customHeight="1">
      <c r="A51" s="647" t="s">
        <v>871</v>
      </c>
      <c r="B51" s="648"/>
      <c r="C51" s="648"/>
      <c r="D51" s="648"/>
      <c r="E51" s="648"/>
      <c r="F51" s="649"/>
    </row>
    <row r="52" spans="1:6" ht="12.75">
      <c r="A52" s="597" t="s">
        <v>869</v>
      </c>
      <c r="B52" s="67"/>
      <c r="C52" s="548">
        <v>39</v>
      </c>
      <c r="D52" s="598"/>
      <c r="E52" s="548"/>
      <c r="F52" s="550">
        <f aca="true" t="shared" si="2" ref="F52:F58">C52-E52</f>
        <v>39</v>
      </c>
    </row>
    <row r="53" spans="1:6" ht="15" customHeight="1">
      <c r="A53" s="597" t="s">
        <v>873</v>
      </c>
      <c r="B53" s="70"/>
      <c r="C53" s="548">
        <f>2+158</f>
        <v>160</v>
      </c>
      <c r="D53" s="548"/>
      <c r="E53" s="548"/>
      <c r="F53" s="550">
        <f t="shared" si="2"/>
        <v>160</v>
      </c>
    </row>
    <row r="54" spans="1:6" ht="15" customHeight="1">
      <c r="A54" s="597" t="s">
        <v>874</v>
      </c>
      <c r="B54" s="70"/>
      <c r="C54" s="548">
        <v>422</v>
      </c>
      <c r="D54" s="548"/>
      <c r="E54" s="548"/>
      <c r="F54" s="550">
        <f t="shared" si="2"/>
        <v>422</v>
      </c>
    </row>
    <row r="55" spans="1:6" ht="15" customHeight="1">
      <c r="A55" s="597" t="s">
        <v>875</v>
      </c>
      <c r="B55" s="70"/>
      <c r="C55" s="548">
        <v>59</v>
      </c>
      <c r="D55" s="548"/>
      <c r="E55" s="548"/>
      <c r="F55" s="550">
        <f t="shared" si="2"/>
        <v>59</v>
      </c>
    </row>
    <row r="56" spans="1:6" ht="15" customHeight="1">
      <c r="A56" s="597" t="s">
        <v>876</v>
      </c>
      <c r="B56" s="70"/>
      <c r="C56" s="548">
        <v>3</v>
      </c>
      <c r="D56" s="548"/>
      <c r="E56" s="548"/>
      <c r="F56" s="550">
        <f t="shared" si="2"/>
        <v>3</v>
      </c>
    </row>
    <row r="57" spans="1:6" ht="15" customHeight="1">
      <c r="A57" s="597" t="s">
        <v>877</v>
      </c>
      <c r="B57" s="70"/>
      <c r="C57" s="548">
        <v>5</v>
      </c>
      <c r="D57" s="548"/>
      <c r="E57" s="548"/>
      <c r="F57" s="550">
        <f t="shared" si="2"/>
        <v>5</v>
      </c>
    </row>
    <row r="58" spans="1:6" ht="12.75">
      <c r="A58" s="597" t="s">
        <v>878</v>
      </c>
      <c r="B58" s="67"/>
      <c r="C58" s="548">
        <f>2+48</f>
        <v>50</v>
      </c>
      <c r="D58" s="598"/>
      <c r="E58" s="548"/>
      <c r="F58" s="550">
        <f t="shared" si="2"/>
        <v>50</v>
      </c>
    </row>
    <row r="59" spans="1:6" ht="12.75">
      <c r="A59" s="66"/>
      <c r="B59" s="67"/>
      <c r="C59" s="548"/>
      <c r="D59" s="598"/>
      <c r="E59" s="548"/>
      <c r="F59" s="550">
        <v>0</v>
      </c>
    </row>
    <row r="60" spans="1:6" ht="12.75">
      <c r="A60" s="66"/>
      <c r="B60" s="67"/>
      <c r="C60" s="548"/>
      <c r="D60" s="548"/>
      <c r="E60" s="548"/>
      <c r="F60" s="550"/>
    </row>
    <row r="61" spans="1:6" ht="12.75">
      <c r="A61" s="597"/>
      <c r="B61" s="67"/>
      <c r="C61" s="548"/>
      <c r="D61" s="598"/>
      <c r="E61" s="548"/>
      <c r="F61" s="550"/>
    </row>
    <row r="62" spans="1:15" ht="12" customHeight="1">
      <c r="A62" s="68" t="s">
        <v>600</v>
      </c>
      <c r="B62" s="69" t="s">
        <v>836</v>
      </c>
      <c r="C62" s="535">
        <f>SUM(C47:C61)</f>
        <v>1655</v>
      </c>
      <c r="D62" s="535"/>
      <c r="E62" s="535">
        <f>SUM(E47:E61)</f>
        <v>0</v>
      </c>
      <c r="F62" s="549">
        <f>SUM(F47:F61)</f>
        <v>1655</v>
      </c>
      <c r="G62" s="525"/>
      <c r="H62" s="604"/>
      <c r="I62" s="525"/>
      <c r="J62" s="525"/>
      <c r="K62" s="525"/>
      <c r="L62" s="525"/>
      <c r="M62" s="525"/>
      <c r="N62" s="525"/>
      <c r="O62" s="525"/>
    </row>
    <row r="63" spans="1:6" ht="18.75" customHeight="1">
      <c r="A63" s="66" t="s">
        <v>837</v>
      </c>
      <c r="B63" s="70"/>
      <c r="C63" s="535"/>
      <c r="D63" s="535"/>
      <c r="E63" s="535"/>
      <c r="F63" s="549"/>
    </row>
    <row r="64" spans="1:6" ht="12.75">
      <c r="A64" s="647" t="s">
        <v>870</v>
      </c>
      <c r="B64" s="648"/>
      <c r="C64" s="648"/>
      <c r="D64" s="648"/>
      <c r="E64" s="648"/>
      <c r="F64" s="648"/>
    </row>
    <row r="65" spans="1:6" ht="27" customHeight="1">
      <c r="A65" s="597" t="s">
        <v>872</v>
      </c>
      <c r="B65" s="70"/>
      <c r="C65" s="548">
        <v>8</v>
      </c>
      <c r="D65" s="548"/>
      <c r="E65" s="548"/>
      <c r="F65" s="550">
        <f>C65-E65</f>
        <v>8</v>
      </c>
    </row>
    <row r="66" spans="1:6" ht="15" customHeight="1">
      <c r="A66" s="66"/>
      <c r="B66" s="70"/>
      <c r="C66" s="548"/>
      <c r="D66" s="548"/>
      <c r="E66" s="548"/>
      <c r="F66" s="550">
        <f>C66-E66</f>
        <v>0</v>
      </c>
    </row>
    <row r="67" spans="1:6" ht="15" customHeight="1">
      <c r="A67" s="66"/>
      <c r="B67" s="70"/>
      <c r="C67" s="548"/>
      <c r="D67" s="548"/>
      <c r="E67" s="548"/>
      <c r="F67" s="550">
        <f>C67-E67</f>
        <v>0</v>
      </c>
    </row>
    <row r="68" spans="1:6" ht="15" customHeight="1">
      <c r="A68" s="66"/>
      <c r="B68" s="70"/>
      <c r="C68" s="548"/>
      <c r="D68" s="548"/>
      <c r="E68" s="548"/>
      <c r="F68" s="550">
        <f>C68-E68</f>
        <v>0</v>
      </c>
    </row>
    <row r="69" spans="1:6" ht="15" customHeight="1">
      <c r="A69" s="66"/>
      <c r="B69" s="70"/>
      <c r="C69" s="548"/>
      <c r="D69" s="548"/>
      <c r="E69" s="548"/>
      <c r="F69" s="550">
        <f>C69-E69</f>
        <v>0</v>
      </c>
    </row>
    <row r="70" spans="1:15" ht="14.25" customHeight="1">
      <c r="A70" s="68" t="s">
        <v>838</v>
      </c>
      <c r="B70" s="69" t="s">
        <v>839</v>
      </c>
      <c r="C70" s="535">
        <f>SUM(C51:C69)</f>
        <v>2401</v>
      </c>
      <c r="D70" s="535"/>
      <c r="E70" s="535">
        <f>SUM(E51:E69)</f>
        <v>0</v>
      </c>
      <c r="F70" s="549">
        <f>SUM(F64:F69)</f>
        <v>8</v>
      </c>
      <c r="G70" s="525"/>
      <c r="H70" s="525"/>
      <c r="I70" s="525"/>
      <c r="J70" s="525"/>
      <c r="K70" s="525"/>
      <c r="L70" s="525"/>
      <c r="M70" s="525"/>
      <c r="N70" s="525"/>
      <c r="O70" s="525"/>
    </row>
    <row r="71" spans="1:15" ht="20.25" customHeight="1">
      <c r="A71" s="71" t="s">
        <v>840</v>
      </c>
      <c r="B71" s="69" t="s">
        <v>841</v>
      </c>
      <c r="C71" s="535">
        <f>C70+C62+C44+C27</f>
        <v>4056</v>
      </c>
      <c r="D71" s="535"/>
      <c r="E71" s="535">
        <f>E70+E62+E44+E27</f>
        <v>0</v>
      </c>
      <c r="F71" s="549">
        <f>F70+F62+F44+F27</f>
        <v>1663</v>
      </c>
      <c r="G71" s="525"/>
      <c r="H71" s="525"/>
      <c r="I71" s="525"/>
      <c r="J71" s="525"/>
      <c r="K71" s="525"/>
      <c r="L71" s="525"/>
      <c r="M71" s="525"/>
      <c r="N71" s="525"/>
      <c r="O71" s="525"/>
    </row>
    <row r="72" spans="1:6" ht="15" customHeight="1">
      <c r="A72" s="64" t="s">
        <v>842</v>
      </c>
      <c r="B72" s="69"/>
      <c r="C72" s="535"/>
      <c r="D72" s="535"/>
      <c r="E72" s="535"/>
      <c r="F72" s="549"/>
    </row>
    <row r="73" spans="1:6" ht="14.25" customHeight="1">
      <c r="A73" s="66" t="s">
        <v>829</v>
      </c>
      <c r="B73" s="70"/>
      <c r="C73" s="535"/>
      <c r="D73" s="535"/>
      <c r="E73" s="535"/>
      <c r="F73" s="549"/>
    </row>
    <row r="74" spans="1:6" ht="12.75">
      <c r="A74" s="66" t="s">
        <v>830</v>
      </c>
      <c r="B74" s="70"/>
      <c r="C74" s="548"/>
      <c r="D74" s="548"/>
      <c r="E74" s="548"/>
      <c r="F74" s="550">
        <f>C74-E74</f>
        <v>0</v>
      </c>
    </row>
    <row r="75" spans="1:6" ht="12.75">
      <c r="A75" s="66" t="s">
        <v>831</v>
      </c>
      <c r="B75" s="70"/>
      <c r="C75" s="548"/>
      <c r="D75" s="548"/>
      <c r="E75" s="548"/>
      <c r="F75" s="550">
        <f aca="true" t="shared" si="3" ref="F75:F88">C75-E75</f>
        <v>0</v>
      </c>
    </row>
    <row r="76" spans="1:6" ht="12" customHeight="1">
      <c r="A76" s="66" t="s">
        <v>549</v>
      </c>
      <c r="B76" s="70"/>
      <c r="C76" s="548"/>
      <c r="D76" s="548"/>
      <c r="E76" s="548"/>
      <c r="F76" s="550">
        <f t="shared" si="3"/>
        <v>0</v>
      </c>
    </row>
    <row r="77" spans="1:6" ht="12" customHeight="1">
      <c r="A77" s="66" t="s">
        <v>552</v>
      </c>
      <c r="B77" s="70"/>
      <c r="C77" s="548"/>
      <c r="D77" s="548"/>
      <c r="E77" s="548"/>
      <c r="F77" s="550">
        <f t="shared" si="3"/>
        <v>0</v>
      </c>
    </row>
    <row r="78" spans="1:6" ht="12.75">
      <c r="A78" s="66">
        <v>5</v>
      </c>
      <c r="B78" s="67"/>
      <c r="C78" s="548"/>
      <c r="D78" s="548"/>
      <c r="E78" s="548"/>
      <c r="F78" s="550">
        <f t="shared" si="3"/>
        <v>0</v>
      </c>
    </row>
    <row r="79" spans="1:6" ht="12.75">
      <c r="A79" s="66">
        <v>6</v>
      </c>
      <c r="B79" s="67"/>
      <c r="C79" s="548"/>
      <c r="D79" s="548"/>
      <c r="E79" s="548"/>
      <c r="F79" s="550">
        <f t="shared" si="3"/>
        <v>0</v>
      </c>
    </row>
    <row r="80" spans="1:6" ht="12.75">
      <c r="A80" s="66">
        <v>7</v>
      </c>
      <c r="B80" s="67"/>
      <c r="C80" s="548"/>
      <c r="D80" s="548"/>
      <c r="E80" s="548"/>
      <c r="F80" s="550">
        <f t="shared" si="3"/>
        <v>0</v>
      </c>
    </row>
    <row r="81" spans="1:6" ht="12.75">
      <c r="A81" s="66">
        <v>8</v>
      </c>
      <c r="B81" s="67"/>
      <c r="C81" s="548"/>
      <c r="D81" s="548"/>
      <c r="E81" s="548"/>
      <c r="F81" s="550">
        <f t="shared" si="3"/>
        <v>0</v>
      </c>
    </row>
    <row r="82" spans="1:6" ht="12" customHeight="1">
      <c r="A82" s="66">
        <v>9</v>
      </c>
      <c r="B82" s="67"/>
      <c r="C82" s="548"/>
      <c r="D82" s="548"/>
      <c r="E82" s="548"/>
      <c r="F82" s="550">
        <f t="shared" si="3"/>
        <v>0</v>
      </c>
    </row>
    <row r="83" spans="1:6" ht="12.75">
      <c r="A83" s="66">
        <v>10</v>
      </c>
      <c r="B83" s="67"/>
      <c r="C83" s="548"/>
      <c r="D83" s="548"/>
      <c r="E83" s="548"/>
      <c r="F83" s="550">
        <f t="shared" si="3"/>
        <v>0</v>
      </c>
    </row>
    <row r="84" spans="1:6" ht="12.75">
      <c r="A84" s="66">
        <v>11</v>
      </c>
      <c r="B84" s="67"/>
      <c r="C84" s="548"/>
      <c r="D84" s="548"/>
      <c r="E84" s="548"/>
      <c r="F84" s="550">
        <f t="shared" si="3"/>
        <v>0</v>
      </c>
    </row>
    <row r="85" spans="1:6" ht="12.75">
      <c r="A85" s="66">
        <v>12</v>
      </c>
      <c r="B85" s="67"/>
      <c r="C85" s="548"/>
      <c r="D85" s="548"/>
      <c r="E85" s="548"/>
      <c r="F85" s="550">
        <f t="shared" si="3"/>
        <v>0</v>
      </c>
    </row>
    <row r="86" spans="1:6" ht="12.75">
      <c r="A86" s="66">
        <v>13</v>
      </c>
      <c r="B86" s="67"/>
      <c r="C86" s="548"/>
      <c r="D86" s="548"/>
      <c r="E86" s="548"/>
      <c r="F86" s="550">
        <f t="shared" si="3"/>
        <v>0</v>
      </c>
    </row>
    <row r="87" spans="1:6" ht="12" customHeight="1">
      <c r="A87" s="66">
        <v>14</v>
      </c>
      <c r="B87" s="67"/>
      <c r="C87" s="548"/>
      <c r="D87" s="548"/>
      <c r="E87" s="548"/>
      <c r="F87" s="550">
        <f t="shared" si="3"/>
        <v>0</v>
      </c>
    </row>
    <row r="88" spans="1:6" ht="12.75">
      <c r="A88" s="66">
        <v>15</v>
      </c>
      <c r="B88" s="67"/>
      <c r="C88" s="548"/>
      <c r="D88" s="548"/>
      <c r="E88" s="548"/>
      <c r="F88" s="550">
        <f t="shared" si="3"/>
        <v>0</v>
      </c>
    </row>
    <row r="89" spans="1:15" ht="15" customHeight="1">
      <c r="A89" s="68" t="s">
        <v>564</v>
      </c>
      <c r="B89" s="69" t="s">
        <v>843</v>
      </c>
      <c r="C89" s="535">
        <f>SUM(C74:C88)</f>
        <v>0</v>
      </c>
      <c r="D89" s="535"/>
      <c r="E89" s="535">
        <f>SUM(E74:E88)</f>
        <v>0</v>
      </c>
      <c r="F89" s="549">
        <f>SUM(F74:F88)</f>
        <v>0</v>
      </c>
      <c r="G89" s="525"/>
      <c r="H89" s="525"/>
      <c r="I89" s="525"/>
      <c r="J89" s="525"/>
      <c r="K89" s="525"/>
      <c r="L89" s="525"/>
      <c r="M89" s="525"/>
      <c r="N89" s="525"/>
      <c r="O89" s="525"/>
    </row>
    <row r="90" spans="1:6" ht="15.75" customHeight="1">
      <c r="A90" s="66" t="s">
        <v>833</v>
      </c>
      <c r="B90" s="70"/>
      <c r="C90" s="535"/>
      <c r="D90" s="535"/>
      <c r="E90" s="535"/>
      <c r="F90" s="549"/>
    </row>
    <row r="91" spans="1:6" ht="12.75">
      <c r="A91" s="66" t="s">
        <v>543</v>
      </c>
      <c r="B91" s="70"/>
      <c r="C91" s="548"/>
      <c r="D91" s="548"/>
      <c r="E91" s="548"/>
      <c r="F91" s="550">
        <f>C91-E91</f>
        <v>0</v>
      </c>
    </row>
    <row r="92" spans="1:6" ht="12.75">
      <c r="A92" s="66" t="s">
        <v>546</v>
      </c>
      <c r="B92" s="70"/>
      <c r="C92" s="548"/>
      <c r="D92" s="548"/>
      <c r="E92" s="548"/>
      <c r="F92" s="550">
        <f aca="true" t="shared" si="4" ref="F92:F105">C92-E92</f>
        <v>0</v>
      </c>
    </row>
    <row r="93" spans="1:6" ht="12.75">
      <c r="A93" s="66" t="s">
        <v>549</v>
      </c>
      <c r="B93" s="70"/>
      <c r="C93" s="548"/>
      <c r="D93" s="548"/>
      <c r="E93" s="548"/>
      <c r="F93" s="550">
        <f t="shared" si="4"/>
        <v>0</v>
      </c>
    </row>
    <row r="94" spans="1:6" ht="12.75">
      <c r="A94" s="66" t="s">
        <v>552</v>
      </c>
      <c r="B94" s="70"/>
      <c r="C94" s="548"/>
      <c r="D94" s="548"/>
      <c r="E94" s="548"/>
      <c r="F94" s="550">
        <f t="shared" si="4"/>
        <v>0</v>
      </c>
    </row>
    <row r="95" spans="1:6" ht="12.75">
      <c r="A95" s="66">
        <v>5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6</v>
      </c>
      <c r="B96" s="67"/>
      <c r="C96" s="548"/>
      <c r="D96" s="548"/>
      <c r="E96" s="548"/>
      <c r="F96" s="550">
        <f t="shared" si="4"/>
        <v>0</v>
      </c>
    </row>
    <row r="97" spans="1:6" ht="12.75">
      <c r="A97" s="66">
        <v>7</v>
      </c>
      <c r="B97" s="67"/>
      <c r="C97" s="548"/>
      <c r="D97" s="548"/>
      <c r="E97" s="548"/>
      <c r="F97" s="550">
        <f t="shared" si="4"/>
        <v>0</v>
      </c>
    </row>
    <row r="98" spans="1:6" ht="12.75">
      <c r="A98" s="66">
        <v>8</v>
      </c>
      <c r="B98" s="67"/>
      <c r="C98" s="548"/>
      <c r="D98" s="548"/>
      <c r="E98" s="548"/>
      <c r="F98" s="550">
        <f t="shared" si="4"/>
        <v>0</v>
      </c>
    </row>
    <row r="99" spans="1:6" ht="12" customHeight="1">
      <c r="A99" s="66">
        <v>9</v>
      </c>
      <c r="B99" s="67"/>
      <c r="C99" s="548"/>
      <c r="D99" s="548"/>
      <c r="E99" s="548"/>
      <c r="F99" s="550">
        <f t="shared" si="4"/>
        <v>0</v>
      </c>
    </row>
    <row r="100" spans="1:6" ht="12.75">
      <c r="A100" s="66">
        <v>10</v>
      </c>
      <c r="B100" s="67"/>
      <c r="C100" s="548"/>
      <c r="D100" s="548"/>
      <c r="E100" s="548"/>
      <c r="F100" s="550">
        <f t="shared" si="4"/>
        <v>0</v>
      </c>
    </row>
    <row r="101" spans="1:6" ht="12.75">
      <c r="A101" s="66">
        <v>11</v>
      </c>
      <c r="B101" s="67"/>
      <c r="C101" s="548"/>
      <c r="D101" s="548"/>
      <c r="E101" s="548"/>
      <c r="F101" s="550">
        <f t="shared" si="4"/>
        <v>0</v>
      </c>
    </row>
    <row r="102" spans="1:6" ht="12.75">
      <c r="A102" s="66">
        <v>12</v>
      </c>
      <c r="B102" s="67"/>
      <c r="C102" s="548"/>
      <c r="D102" s="548"/>
      <c r="E102" s="548"/>
      <c r="F102" s="550">
        <f t="shared" si="4"/>
        <v>0</v>
      </c>
    </row>
    <row r="103" spans="1:6" ht="12.75">
      <c r="A103" s="66">
        <v>13</v>
      </c>
      <c r="B103" s="67"/>
      <c r="C103" s="548"/>
      <c r="D103" s="548"/>
      <c r="E103" s="548"/>
      <c r="F103" s="550">
        <f t="shared" si="4"/>
        <v>0</v>
      </c>
    </row>
    <row r="104" spans="1:6" ht="12" customHeight="1">
      <c r="A104" s="66">
        <v>14</v>
      </c>
      <c r="B104" s="67"/>
      <c r="C104" s="548"/>
      <c r="D104" s="548"/>
      <c r="E104" s="548"/>
      <c r="F104" s="550">
        <f t="shared" si="4"/>
        <v>0</v>
      </c>
    </row>
    <row r="105" spans="1:6" ht="12.75">
      <c r="A105" s="66">
        <v>15</v>
      </c>
      <c r="B105" s="67"/>
      <c r="C105" s="548"/>
      <c r="D105" s="548"/>
      <c r="E105" s="548"/>
      <c r="F105" s="550">
        <f t="shared" si="4"/>
        <v>0</v>
      </c>
    </row>
    <row r="106" spans="1:15" ht="11.25" customHeight="1">
      <c r="A106" s="68" t="s">
        <v>581</v>
      </c>
      <c r="B106" s="69" t="s">
        <v>844</v>
      </c>
      <c r="C106" s="535">
        <f>SUM(C91:C105)</f>
        <v>0</v>
      </c>
      <c r="D106" s="535"/>
      <c r="E106" s="535">
        <f>SUM(E91:E105)</f>
        <v>0</v>
      </c>
      <c r="F106" s="549">
        <f>SUM(F91:F105)</f>
        <v>0</v>
      </c>
      <c r="G106" s="525"/>
      <c r="H106" s="525"/>
      <c r="I106" s="525"/>
      <c r="J106" s="525"/>
      <c r="K106" s="525"/>
      <c r="L106" s="525"/>
      <c r="M106" s="525"/>
      <c r="N106" s="525"/>
      <c r="O106" s="525"/>
    </row>
    <row r="107" spans="1:6" ht="15" customHeight="1">
      <c r="A107" s="66" t="s">
        <v>835</v>
      </c>
      <c r="B107" s="70"/>
      <c r="C107" s="535"/>
      <c r="D107" s="535"/>
      <c r="E107" s="535"/>
      <c r="F107" s="549"/>
    </row>
    <row r="108" spans="1:6" ht="12.75">
      <c r="A108" s="66" t="s">
        <v>543</v>
      </c>
      <c r="B108" s="70"/>
      <c r="C108" s="548"/>
      <c r="D108" s="548"/>
      <c r="E108" s="548"/>
      <c r="F108" s="550">
        <f>C108-E108</f>
        <v>0</v>
      </c>
    </row>
    <row r="109" spans="1:6" ht="12.75">
      <c r="A109" s="66" t="s">
        <v>546</v>
      </c>
      <c r="B109" s="70"/>
      <c r="C109" s="548"/>
      <c r="D109" s="548"/>
      <c r="E109" s="548"/>
      <c r="F109" s="550">
        <f aca="true" t="shared" si="5" ref="F109:F122">C109-E109</f>
        <v>0</v>
      </c>
    </row>
    <row r="110" spans="1:6" ht="12.75">
      <c r="A110" s="66" t="s">
        <v>549</v>
      </c>
      <c r="B110" s="70"/>
      <c r="C110" s="548"/>
      <c r="D110" s="548"/>
      <c r="E110" s="548"/>
      <c r="F110" s="550">
        <f t="shared" si="5"/>
        <v>0</v>
      </c>
    </row>
    <row r="111" spans="1:6" ht="12.75">
      <c r="A111" s="66" t="s">
        <v>552</v>
      </c>
      <c r="B111" s="70"/>
      <c r="C111" s="548"/>
      <c r="D111" s="548"/>
      <c r="E111" s="548"/>
      <c r="F111" s="550">
        <f t="shared" si="5"/>
        <v>0</v>
      </c>
    </row>
    <row r="112" spans="1:6" ht="12.75">
      <c r="A112" s="66">
        <v>5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6</v>
      </c>
      <c r="B113" s="67"/>
      <c r="C113" s="548"/>
      <c r="D113" s="548"/>
      <c r="E113" s="548"/>
      <c r="F113" s="550">
        <f t="shared" si="5"/>
        <v>0</v>
      </c>
    </row>
    <row r="114" spans="1:6" ht="12.75">
      <c r="A114" s="66">
        <v>7</v>
      </c>
      <c r="B114" s="67"/>
      <c r="C114" s="548"/>
      <c r="D114" s="548"/>
      <c r="E114" s="548"/>
      <c r="F114" s="550">
        <f t="shared" si="5"/>
        <v>0</v>
      </c>
    </row>
    <row r="115" spans="1:6" ht="12.75">
      <c r="A115" s="66">
        <v>8</v>
      </c>
      <c r="B115" s="67"/>
      <c r="C115" s="548"/>
      <c r="D115" s="548"/>
      <c r="E115" s="548"/>
      <c r="F115" s="550">
        <f t="shared" si="5"/>
        <v>0</v>
      </c>
    </row>
    <row r="116" spans="1:6" ht="12" customHeight="1">
      <c r="A116" s="66">
        <v>9</v>
      </c>
      <c r="B116" s="67"/>
      <c r="C116" s="548"/>
      <c r="D116" s="548"/>
      <c r="E116" s="548"/>
      <c r="F116" s="550">
        <f t="shared" si="5"/>
        <v>0</v>
      </c>
    </row>
    <row r="117" spans="1:6" ht="12.75">
      <c r="A117" s="66">
        <v>10</v>
      </c>
      <c r="B117" s="67"/>
      <c r="C117" s="548"/>
      <c r="D117" s="548"/>
      <c r="E117" s="548"/>
      <c r="F117" s="550">
        <f t="shared" si="5"/>
        <v>0</v>
      </c>
    </row>
    <row r="118" spans="1:6" ht="12.75">
      <c r="A118" s="66">
        <v>11</v>
      </c>
      <c r="B118" s="67"/>
      <c r="C118" s="548"/>
      <c r="D118" s="548"/>
      <c r="E118" s="548"/>
      <c r="F118" s="550">
        <f t="shared" si="5"/>
        <v>0</v>
      </c>
    </row>
    <row r="119" spans="1:6" ht="12.75">
      <c r="A119" s="66">
        <v>12</v>
      </c>
      <c r="B119" s="67"/>
      <c r="C119" s="548"/>
      <c r="D119" s="548"/>
      <c r="E119" s="548"/>
      <c r="F119" s="550">
        <f t="shared" si="5"/>
        <v>0</v>
      </c>
    </row>
    <row r="120" spans="1:6" ht="12.75">
      <c r="A120" s="66">
        <v>13</v>
      </c>
      <c r="B120" s="67"/>
      <c r="C120" s="548"/>
      <c r="D120" s="548"/>
      <c r="E120" s="548"/>
      <c r="F120" s="550">
        <f t="shared" si="5"/>
        <v>0</v>
      </c>
    </row>
    <row r="121" spans="1:6" ht="12" customHeight="1">
      <c r="A121" s="66">
        <v>14</v>
      </c>
      <c r="B121" s="67"/>
      <c r="C121" s="548"/>
      <c r="D121" s="548"/>
      <c r="E121" s="548"/>
      <c r="F121" s="550">
        <f t="shared" si="5"/>
        <v>0</v>
      </c>
    </row>
    <row r="122" spans="1:6" ht="12.75">
      <c r="A122" s="66">
        <v>15</v>
      </c>
      <c r="B122" s="67"/>
      <c r="C122" s="548"/>
      <c r="D122" s="548"/>
      <c r="E122" s="548"/>
      <c r="F122" s="550">
        <f t="shared" si="5"/>
        <v>0</v>
      </c>
    </row>
    <row r="123" spans="1:15" ht="15.75" customHeight="1">
      <c r="A123" s="68" t="s">
        <v>600</v>
      </c>
      <c r="B123" s="69" t="s">
        <v>845</v>
      </c>
      <c r="C123" s="535">
        <f>SUM(C108:C122)</f>
        <v>0</v>
      </c>
      <c r="D123" s="535"/>
      <c r="E123" s="535">
        <f>SUM(E108:E122)</f>
        <v>0</v>
      </c>
      <c r="F123" s="549">
        <f>SUM(F108:F122)</f>
        <v>0</v>
      </c>
      <c r="G123" s="525"/>
      <c r="H123" s="525"/>
      <c r="I123" s="525"/>
      <c r="J123" s="525"/>
      <c r="K123" s="525"/>
      <c r="L123" s="525"/>
      <c r="M123" s="525"/>
      <c r="N123" s="525"/>
      <c r="O123" s="525"/>
    </row>
    <row r="124" spans="1:6" ht="12.75" customHeight="1">
      <c r="A124" s="66" t="s">
        <v>837</v>
      </c>
      <c r="B124" s="70"/>
      <c r="C124" s="535"/>
      <c r="D124" s="535"/>
      <c r="E124" s="535"/>
      <c r="F124" s="549"/>
    </row>
    <row r="125" spans="1:6" ht="12.75">
      <c r="A125" s="66" t="s">
        <v>543</v>
      </c>
      <c r="B125" s="70"/>
      <c r="C125" s="548"/>
      <c r="D125" s="548"/>
      <c r="E125" s="548"/>
      <c r="F125" s="550">
        <f>C125-E125</f>
        <v>0</v>
      </c>
    </row>
    <row r="126" spans="1:6" ht="12.75">
      <c r="A126" s="66" t="s">
        <v>546</v>
      </c>
      <c r="B126" s="70"/>
      <c r="C126" s="548"/>
      <c r="D126" s="548"/>
      <c r="E126" s="548"/>
      <c r="F126" s="550">
        <f aca="true" t="shared" si="6" ref="F126:F139">C126-E126</f>
        <v>0</v>
      </c>
    </row>
    <row r="127" spans="1:6" ht="12.75">
      <c r="A127" s="66" t="s">
        <v>549</v>
      </c>
      <c r="B127" s="70"/>
      <c r="C127" s="548"/>
      <c r="D127" s="548"/>
      <c r="E127" s="548"/>
      <c r="F127" s="550">
        <f t="shared" si="6"/>
        <v>0</v>
      </c>
    </row>
    <row r="128" spans="1:6" ht="12.75">
      <c r="A128" s="66" t="s">
        <v>552</v>
      </c>
      <c r="B128" s="70"/>
      <c r="C128" s="548"/>
      <c r="D128" s="548"/>
      <c r="E128" s="548"/>
      <c r="F128" s="550">
        <f t="shared" si="6"/>
        <v>0</v>
      </c>
    </row>
    <row r="129" spans="1:6" ht="12.75">
      <c r="A129" s="66">
        <v>5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6</v>
      </c>
      <c r="B130" s="67"/>
      <c r="C130" s="548"/>
      <c r="D130" s="548"/>
      <c r="E130" s="548"/>
      <c r="F130" s="550">
        <f t="shared" si="6"/>
        <v>0</v>
      </c>
    </row>
    <row r="131" spans="1:6" ht="12.75">
      <c r="A131" s="66">
        <v>7</v>
      </c>
      <c r="B131" s="67"/>
      <c r="C131" s="548"/>
      <c r="D131" s="548"/>
      <c r="E131" s="548"/>
      <c r="F131" s="550">
        <f t="shared" si="6"/>
        <v>0</v>
      </c>
    </row>
    <row r="132" spans="1:6" ht="12.75">
      <c r="A132" s="66">
        <v>8</v>
      </c>
      <c r="B132" s="67"/>
      <c r="C132" s="548"/>
      <c r="D132" s="548"/>
      <c r="E132" s="548"/>
      <c r="F132" s="550">
        <f t="shared" si="6"/>
        <v>0</v>
      </c>
    </row>
    <row r="133" spans="1:6" ht="12" customHeight="1">
      <c r="A133" s="66">
        <v>9</v>
      </c>
      <c r="B133" s="67"/>
      <c r="C133" s="548"/>
      <c r="D133" s="548"/>
      <c r="E133" s="548"/>
      <c r="F133" s="550">
        <f t="shared" si="6"/>
        <v>0</v>
      </c>
    </row>
    <row r="134" spans="1:6" ht="12.75">
      <c r="A134" s="66">
        <v>10</v>
      </c>
      <c r="B134" s="67"/>
      <c r="C134" s="548"/>
      <c r="D134" s="548"/>
      <c r="E134" s="548"/>
      <c r="F134" s="550">
        <f t="shared" si="6"/>
        <v>0</v>
      </c>
    </row>
    <row r="135" spans="1:6" ht="12.75">
      <c r="A135" s="66">
        <v>11</v>
      </c>
      <c r="B135" s="67"/>
      <c r="C135" s="548"/>
      <c r="D135" s="548"/>
      <c r="E135" s="548"/>
      <c r="F135" s="550">
        <f t="shared" si="6"/>
        <v>0</v>
      </c>
    </row>
    <row r="136" spans="1:6" ht="12.75">
      <c r="A136" s="66">
        <v>12</v>
      </c>
      <c r="B136" s="67"/>
      <c r="C136" s="548"/>
      <c r="D136" s="548"/>
      <c r="E136" s="548"/>
      <c r="F136" s="550">
        <f t="shared" si="6"/>
        <v>0</v>
      </c>
    </row>
    <row r="137" spans="1:6" ht="12.75">
      <c r="A137" s="66">
        <v>13</v>
      </c>
      <c r="B137" s="67"/>
      <c r="C137" s="548"/>
      <c r="D137" s="548"/>
      <c r="E137" s="548"/>
      <c r="F137" s="550">
        <f t="shared" si="6"/>
        <v>0</v>
      </c>
    </row>
    <row r="138" spans="1:6" ht="12" customHeight="1">
      <c r="A138" s="66">
        <v>14</v>
      </c>
      <c r="B138" s="67"/>
      <c r="C138" s="548"/>
      <c r="D138" s="548"/>
      <c r="E138" s="548"/>
      <c r="F138" s="550">
        <f t="shared" si="6"/>
        <v>0</v>
      </c>
    </row>
    <row r="139" spans="1:6" ht="12.75">
      <c r="A139" s="66">
        <v>15</v>
      </c>
      <c r="B139" s="67"/>
      <c r="C139" s="548"/>
      <c r="D139" s="548"/>
      <c r="E139" s="548"/>
      <c r="F139" s="550">
        <f t="shared" si="6"/>
        <v>0</v>
      </c>
    </row>
    <row r="140" spans="1:15" ht="17.25" customHeight="1">
      <c r="A140" s="68" t="s">
        <v>838</v>
      </c>
      <c r="B140" s="69" t="s">
        <v>846</v>
      </c>
      <c r="C140" s="535">
        <f>SUM(C125:C139)</f>
        <v>0</v>
      </c>
      <c r="D140" s="535"/>
      <c r="E140" s="535">
        <f>SUM(E125:E139)</f>
        <v>0</v>
      </c>
      <c r="F140" s="549">
        <f>SUM(F125:F139)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</row>
    <row r="141" spans="1:15" ht="19.5" customHeight="1">
      <c r="A141" s="71" t="s">
        <v>847</v>
      </c>
      <c r="B141" s="69" t="s">
        <v>848</v>
      </c>
      <c r="C141" s="535">
        <f>C140+C123+C106+C89</f>
        <v>0</v>
      </c>
      <c r="D141" s="535"/>
      <c r="E141" s="535">
        <f>E140+E123+E106+E89</f>
        <v>0</v>
      </c>
      <c r="F141" s="549">
        <f>F140+F123+F106+F89</f>
        <v>0</v>
      </c>
      <c r="G141" s="525"/>
      <c r="H141" s="525"/>
      <c r="I141" s="525"/>
      <c r="J141" s="525"/>
      <c r="K141" s="525"/>
      <c r="L141" s="525"/>
      <c r="M141" s="525"/>
      <c r="N141" s="525"/>
      <c r="O141" s="525"/>
    </row>
    <row r="142" spans="1:6" ht="19.5" customHeight="1">
      <c r="A142" s="72"/>
      <c r="B142" s="73"/>
      <c r="C142" s="74"/>
      <c r="D142" s="74"/>
      <c r="E142" s="74"/>
      <c r="F142" s="74"/>
    </row>
    <row r="143" spans="1:6" ht="12.75">
      <c r="A143" s="558" t="str">
        <f>'справка №1-БАЛАНС'!A98</f>
        <v>Дата на съставяне: 27.11.2017 г</v>
      </c>
      <c r="B143" s="559"/>
      <c r="C143" s="645" t="s">
        <v>849</v>
      </c>
      <c r="D143" s="645"/>
      <c r="E143" s="645"/>
      <c r="F143" s="645"/>
    </row>
    <row r="144" spans="1:6" ht="12.75">
      <c r="A144" s="75"/>
      <c r="B144" s="76"/>
      <c r="C144" s="75"/>
      <c r="D144" s="75"/>
      <c r="E144" s="75"/>
      <c r="F144" s="75"/>
    </row>
    <row r="145" spans="1:6" ht="12.75">
      <c r="A145" s="75"/>
      <c r="B145" s="76"/>
      <c r="C145" s="645" t="s">
        <v>856</v>
      </c>
      <c r="D145" s="645"/>
      <c r="E145" s="645"/>
      <c r="F145" s="645"/>
    </row>
    <row r="146" spans="3:5" ht="12.75">
      <c r="C146" s="75"/>
      <c r="E146" s="75"/>
    </row>
  </sheetData>
  <sheetProtection/>
  <mergeCells count="8">
    <mergeCell ref="C145:F145"/>
    <mergeCell ref="C143:F143"/>
    <mergeCell ref="B5:C5"/>
    <mergeCell ref="B6:C6"/>
    <mergeCell ref="B7:C7"/>
    <mergeCell ref="A51:F51"/>
    <mergeCell ref="A46:F46"/>
    <mergeCell ref="A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74:F88 C91:F105 C108:F122 C29:F43 C12:F26 C47:F50 C52:F61 C65:F69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2017-11-27T11:19:16Z</cp:lastPrinted>
  <dcterms:created xsi:type="dcterms:W3CDTF">2000-06-29T12:02:40Z</dcterms:created>
  <dcterms:modified xsi:type="dcterms:W3CDTF">2017-11-29T06:56:35Z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