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9320" windowHeight="10935" tabRatio="857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№1-БАЛАНС'!$A$1:$H$101</definedName>
    <definedName name="_xlnm.Print_Area" localSheetId="3">'справка №4-ОСК'!$A$1:$N$38</definedName>
    <definedName name="_xlnm.Print_Area" localSheetId="6">'справка №7'!$A$1:$I$31</definedName>
    <definedName name="_xlnm.Print_Area" localSheetId="7">'справка №8'!$A$1:$F$154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<sst xmlns="http://schemas.openxmlformats.org/spreadsheetml/2006/main" count="1078" uniqueCount="879">
  <si>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</si>
  <si>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</si>
  <si>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</si>
  <si>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</si>
  <si>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</si>
  <si>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</si>
  <si>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</si>
  <si>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</si>
  <si>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</si>
  <si>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</si>
  <si>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</si>
  <si>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</si>
  <si>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</si>
  <si>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</si>
  <si>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</si>
  <si>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</si>
  <si>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</si>
  <si>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</si>
  <si>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</si>
  <si>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</si>
  <si>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</si>
  <si>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</si>
  <si>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</si>
  <si>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</si>
  <si>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</si>
  <si>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</si>
  <si>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</si>
  <si>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</si>
  <si>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</si>
  <si>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</si>
  <si>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</si>
  <si>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</si>
  <si>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</si>
  <si>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</si>
  <si>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</si>
  <si>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</si>
  <si>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</si>
  <si>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</si>
  <si>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</si>
  <si>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</si>
  <si>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</si>
  <si>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</si>
  <si>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</si>
  <si>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</si>
  <si>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</si>
  <si>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</si>
  <si>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</si>
  <si>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</si>
  <si>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</si>
  <si>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</si>
  <si>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</si>
  <si>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</si>
  <si>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</si>
  <si>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</si>
  <si>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</si>
  <si>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</si>
  <si>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</si>
  <si>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</si>
  <si>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</si>
  <si>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</si>
  <si>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</si>
  <si>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</si>
  <si>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</si>
  <si>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</si>
  <si>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</si>
  <si>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</si>
  <si>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</si>
  <si>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</si>
  <si>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</si>
  <si>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</si>
  <si>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</si>
  <si>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</si>
  <si>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</si>
  <si>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</si>
  <si>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</si>
  <si>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</si>
  <si>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</si>
  <si>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</si>
  <si>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</si>
  <si>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</si>
  <si>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</si>
  <si>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</si>
  <si>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</si>
  <si>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</si>
  <si>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</si>
  <si>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</si>
  <si>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</si>
  <si>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</si>
  <si>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</si>
  <si>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</si>
  <si>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</si>
  <si>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</si>
  <si>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</si>
  <si>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</si>
  <si>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</si>
  <si>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</si>
  <si>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</si>
  <si>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</si>
  <si>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</si>
  <si>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</si>
  <si>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</si>
  <si>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</si>
  <si>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</si>
  <si>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</si>
  <si>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</si>
  <si>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</si>
  <si>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</si>
  <si>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</si>
  <si>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</si>
  <si>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</si>
  <si>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</si>
  <si>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</si>
  <si>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</si>
  <si>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</si>
  <si>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</si>
  <si>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</si>
  <si>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</si>
  <si>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</si>
  <si>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</si>
  <si>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</si>
  <si>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</si>
  <si>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</si>
  <si>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</si>
  <si>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</si>
  <si>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</si>
  <si>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</si>
  <si>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</si>
  <si>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</si>
  <si>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</si>
  <si>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</si>
  <si>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</si>
  <si>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</si>
  <si>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</si>
  <si>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</si>
  <si>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</si>
  <si>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</si>
  <si>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</si>
  <si>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</si>
  <si>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</si>
  <si>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</si>
  <si>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</si>
  <si>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</si>
  <si>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</si>
  <si>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</si>
  <si>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</si>
  <si>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</si>
  <si>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</si>
  <si>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</si>
  <si>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</si>
  <si>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</si>
  <si>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</si>
  <si>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</si>
  <si>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</si>
  <si>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</si>
  <si>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</si>
  <si>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</si>
  <si>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</si>
  <si>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</si>
  <si>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</si>
  <si>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</si>
  <si>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</si>
  <si>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</si>
  <si>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</si>
  <si>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</si>
  <si>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</si>
  <si>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</si>
  <si>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</si>
  <si>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</si>
  <si>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</si>
  <si>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</si>
  <si>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</si>
  <si>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</si>
  <si>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</si>
  <si>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</si>
  <si>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</si>
  <si>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</si>
  <si>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</si>
  <si>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</si>
  <si>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</si>
  <si>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</si>
  <si>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</si>
  <si>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</si>
  <si>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</si>
  <si>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</si>
  <si>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</si>
  <si>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</si>
  <si>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</si>
  <si>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</si>
  <si>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</si>
  <si>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</si>
  <si>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</si>
  <si>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</si>
  <si>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</si>
  <si>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</si>
  <si>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</si>
  <si>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</si>
  <si>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</si>
  <si>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</si>
  <si>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</si>
  <si>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</si>
  <si>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</si>
  <si>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</si>
  <si>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</si>
  <si>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</si>
  <si>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</si>
  <si>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</si>
  <si>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</si>
  <si>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</si>
  <si>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</si>
  <si>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</si>
  <si>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</si>
  <si>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</si>
  <si>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</si>
  <si>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</si>
  <si>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</si>
  <si>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</si>
  <si>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</si>
  <si>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</si>
  <si>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</si>
  <si>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</si>
  <si>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</si>
  <si>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</si>
  <si>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</si>
  <si>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</si>
  <si>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</si>
  <si>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</si>
  <si>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</si>
  <si>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</si>
  <si>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</si>
  <si>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</si>
  <si>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</si>
  <si>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</si>
  <si>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</si>
  <si>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</si>
  <si>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</si>
  <si>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</si>
  <si>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</si>
  <si>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</si>
  <si>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</si>
  <si>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</si>
  <si>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</si>
  <si>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</si>
  <si>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</si>
  <si>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</si>
  <si>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</si>
  <si>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</si>
  <si>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</si>
  <si>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</si>
  <si>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</si>
  <si>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</si>
  <si>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</si>
  <si>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</si>
  <si>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</si>
  <si>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</si>
  <si>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</si>
  <si>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</si>
  <si>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</si>
  <si>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</si>
  <si>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</si>
  <si>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</si>
  <si>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</si>
  <si>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</si>
  <si>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</si>
  <si>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</si>
  <si>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</si>
  <si>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</si>
  <si>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</si>
  <si>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</si>
  <si>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</si>
  <si>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</si>
  <si>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</si>
  <si>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</si>
  <si>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</si>
  <si>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</si>
  <si>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</si>
  <si>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</si>
  <si>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</si>
  <si>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</si>
  <si>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</si>
  <si>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</si>
  <si>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</si>
  <si>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</si>
  <si>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</si>
  <si>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</si>
  <si>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</si>
  <si>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</si>
  <si>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</si>
  <si>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</si>
  <si>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</si>
  <si>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</si>
  <si>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</si>
  <si>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</si>
  <si>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</si>
  <si>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</si>
  <si>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</si>
  <si>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</si>
  <si>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</si>
  <si>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</si>
  <si>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</si>
  <si>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</si>
  <si>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</si>
  <si>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</si>
  <si>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</si>
  <si>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</si>
  <si>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</si>
  <si>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</si>
  <si>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</si>
  <si>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</si>
  <si>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</si>
  <si>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</si>
  <si>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</si>
  <si>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</si>
  <si>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</si>
  <si>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</si>
  <si>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</si>
  <si>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</si>
  <si>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</si>
  <si>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</si>
  <si>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</si>
  <si>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</si>
  <si>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</si>
  <si>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</si>
  <si>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</si>
  <si>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</si>
  <si>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</si>
  <si>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</si>
  <si>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</si>
  <si>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</si>
  <si>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</si>
  <si>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</si>
  <si>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</si>
  <si>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</si>
  <si>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</si>
  <si>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</si>
  <si>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</si>
  <si>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</si>
  <si>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</si>
  <si>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</si>
  <si>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</si>
  <si>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</si>
  <si>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</si>
  <si>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</si>
  <si>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</si>
  <si>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</si>
  <si>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</si>
  <si>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</si>
  <si>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</si>
  <si>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</si>
  <si>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</si>
  <si>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</si>
  <si>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</si>
  <si>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</si>
  <si>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</si>
  <si>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</si>
  <si>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</si>
  <si>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</si>
  <si>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</si>
  <si>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</si>
  <si>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</si>
  <si>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</si>
  <si>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</si>
  <si>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</si>
  <si>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</si>
  <si>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</si>
  <si>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</si>
  <si>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</si>
  <si>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</si>
  <si>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</si>
  <si>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</si>
  <si>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</si>
  <si>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</si>
  <si>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</si>
  <si>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</si>
  <si>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</si>
  <si>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</si>
  <si>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</si>
  <si>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</si>
  <si>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</si>
  <si>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</si>
  <si>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</si>
  <si>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</si>
  <si>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</si>
  <si>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</si>
  <si>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</si>
  <si>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</si>
  <si>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</si>
  <si>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</si>
  <si>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</si>
  <si>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</si>
  <si>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</si>
  <si>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</si>
  <si>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</si>
  <si>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</si>
  <si>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</si>
  <si>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</si>
  <si>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</si>
  <si>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</si>
  <si>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</si>
  <si>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</si>
  <si>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</si>
  <si>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</si>
  <si>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</si>
  <si>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</si>
  <si>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</si>
  <si>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</si>
  <si>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</si>
  <si>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</si>
  <si>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</si>
  <si>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</si>
  <si>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</si>
  <si>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</si>
  <si>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</si>
  <si>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</si>
  <si>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</si>
  <si>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</si>
  <si>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</si>
  <si>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</si>
  <si>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</si>
  <si>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</si>
  <si>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</si>
  <si>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</si>
  <si>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</si>
  <si>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</si>
  <si>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</si>
  <si>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</si>
  <si>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</si>
  <si>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</si>
  <si>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</si>
  <si>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</si>
  <si>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</si>
  <si>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</si>
  <si>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</si>
  <si>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</si>
  <si>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</si>
  <si>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</si>
  <si>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</si>
  <si>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</si>
  <si>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</si>
  <si>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</si>
  <si>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</si>
  <si>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</si>
  <si>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</si>
  <si>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</si>
  <si>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</si>
  <si>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</si>
  <si>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</si>
  <si>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</si>
  <si>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</si>
  <si>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</si>
  <si>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</si>
  <si>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</si>
  <si>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</si>
  <si>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</si>
  <si>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</si>
  <si>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</si>
  <si>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</si>
  <si>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</si>
  <si>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</si>
  <si>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</si>
  <si>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</si>
  <si>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</si>
  <si>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</si>
  <si>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</si>
  <si>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</si>
  <si>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</si>
  <si>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</si>
  <si>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</si>
  <si>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</si>
  <si>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</si>
  <si>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</si>
  <si>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</si>
  <si>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</si>
  <si>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</si>
  <si>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</si>
  <si>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</si>
  <si>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</si>
  <si>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</si>
  <si>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</si>
  <si>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</si>
  <si>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</si>
  <si>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</si>
  <si>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</si>
  <si>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</si>
  <si>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</si>
  <si>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</si>
  <si>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</si>
  <si>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</si>
  <si>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</si>
  <si>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</si>
  <si>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</si>
  <si>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</si>
  <si>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</si>
  <si>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</si>
  <si>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</si>
  <si>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</si>
  <si>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</si>
  <si>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</si>
  <si>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</si>
  <si>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</si>
  <si>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</si>
  <si>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</si>
  <si>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</si>
  <si>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</si>
  <si>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</si>
  <si>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</si>
  <si>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</si>
  <si>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</si>
  <si>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</si>
  <si>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</si>
  <si>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</si>
  <si>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</si>
  <si>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</si>
  <si>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</si>
  <si>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</si>
  <si>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</si>
  <si>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</si>
  <si>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</si>
  <si>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</si>
  <si>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</si>
  <si>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</si>
  <si>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</si>
  <si>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</si>
  <si>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</si>
  <si>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</si>
  <si>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</si>
  <si>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</si>
  <si>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</si>
  <si>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</si>
  <si>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</si>
  <si>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</si>
  <si>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</si>
  <si>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</si>
  <si>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</si>
  <si>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</si>
  <si>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</si>
  <si>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</si>
  <si>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</si>
  <si>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</si>
  <si>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</si>
  <si>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</si>
  <si>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</si>
  <si>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</si>
  <si>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</si>
  <si>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</si>
  <si>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</si>
  <si>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</si>
  <si>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</si>
  <si>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</si>
  <si>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</si>
  <si>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</si>
  <si>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</si>
  <si>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</si>
  <si>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</si>
  <si>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</si>
  <si>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</si>
  <si>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</si>
  <si>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</si>
  <si>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</si>
  <si>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</si>
  <si>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</si>
  <si>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</si>
  <si>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</si>
  <si>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</si>
  <si>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</si>
  <si>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</si>
  <si>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</si>
  <si>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</si>
  <si>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</si>
  <si>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</si>
  <si>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</si>
  <si>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</si>
  <si>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</si>
  <si>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</si>
  <si>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</si>
  <si>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</si>
  <si>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</si>
  <si>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</si>
  <si>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</si>
  <si>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</si>
  <si>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</si>
  <si>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</si>
  <si>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</si>
  <si>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</si>
  <si>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</si>
  <si>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</si>
  <si>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</si>
  <si>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</si>
  <si>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</si>
  <si>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</si>
  <si>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</si>
  <si>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</si>
  <si>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</si>
  <si>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</si>
  <si>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</si>
  <si>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</si>
  <si>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</si>
  <si>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</si>
  <si>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</si>
  <si>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</si>
  <si>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</si>
  <si>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</si>
  <si>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</si>
  <si>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</si>
  <si>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</si>
  <si>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</si>
  <si>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</si>
  <si>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</si>
  <si>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</si>
  <si>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</si>
  <si>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</si>
  <si>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</si>
  <si>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</si>
  <si>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</si>
  <si>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</si>
  <si>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</si>
  <si>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</si>
  <si>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</si>
  <si>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</si>
  <si>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</si>
  <si>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</si>
  <si>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</si>
  <si>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</si>
  <si>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</si>
  <si>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</si>
  <si>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</si>
  <si>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</si>
  <si>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</si>
  <si>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</si>
  <si>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</si>
  <si>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</si>
  <si>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</si>
  <si>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</si>
  <si>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</si>
  <si>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</si>
  <si>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</si>
  <si>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</si>
  <si>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</si>
  <si>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</si>
  <si>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</si>
  <si>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</si>
  <si>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</si>
  <si>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</si>
  <si>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</si>
  <si>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</si>
  <si>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</si>
  <si>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</si>
  <si>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</si>
  <si>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</si>
  <si>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</si>
  <si>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</si>
  <si>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</si>
  <si>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</si>
  <si>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</si>
  <si>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</si>
  <si>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</si>
  <si>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</si>
  <si>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</si>
  <si>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</si>
  <si>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</si>
  <si>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</si>
  <si>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</si>
  <si>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</si>
  <si>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</si>
  <si>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</si>
  <si>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</si>
  <si>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</si>
  <si>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</si>
  <si>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</si>
  <si>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</si>
  <si>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</si>
  <si>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</si>
  <si>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</si>
  <si>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</si>
  <si>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</si>
  <si>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</si>
  <si>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</si>
  <si>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</si>
  <si>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</si>
  <si>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</si>
  <si>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</si>
  <si>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</si>
  <si>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</si>
  <si>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</si>
  <si>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</si>
  <si>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</si>
  <si>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</si>
  <si>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</si>
  <si>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</si>
  <si>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</si>
  <si>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</si>
  <si>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</si>
  <si>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</si>
  <si>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</si>
  <si>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</si>
  <si>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</si>
  <si>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</si>
  <si>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</si>
  <si>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</si>
  <si>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</si>
  <si>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</si>
  <si>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</si>
  <si>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</si>
  <si>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</si>
  <si>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</si>
  <si>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</si>
  <si>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</si>
  <si>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</si>
  <si>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</si>
  <si>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</si>
  <si>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</si>
  <si>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</si>
  <si>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</si>
  <si>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</si>
  <si>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</si>
  <si>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</si>
  <si>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</si>
  <si>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</si>
  <si>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</si>
  <si>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</si>
  <si>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</si>
  <si>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</si>
  <si>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</si>
  <si>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</si>
  <si>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</si>
  <si>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</si>
  <si>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</si>
  <si>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</si>
  <si>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</si>
  <si>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</si>
  <si>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</si>
  <si>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</si>
  <si>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</si>
  <si>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</si>
  <si>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</si>
  <si>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</si>
  <si>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</si>
  <si>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</si>
  <si>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</si>
  <si>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</si>
  <si>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</si>
  <si>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</si>
  <si>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</si>
  <si>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</si>
  <si>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</si>
  <si>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</si>
  <si>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</si>
  <si>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</si>
  <si>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</si>
  <si>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</si>
  <si>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</si>
  <si>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</si>
  <si>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</si>
  <si>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</si>
  <si>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</si>
  <si>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</si>
  <si>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</si>
  <si>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</si>
  <si>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</si>
  <si>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</si>
  <si>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</si>
  <si>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</si>
  <si>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</si>
  <si>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</si>
  <si>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</si>
  <si>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</si>
  <si>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</si>
  <si>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</si>
  <si>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</si>
  <si>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</si>
  <si>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</si>
  <si>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</si>
  <si>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</si>
  <si>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</si>
  <si>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</si>
  <si>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</si>
  <si>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</si>
  <si>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</si>
  <si>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</si>
  <si>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</si>
  <si>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</si>
  <si>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</si>
  <si>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</si>
  <si>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</si>
  <si>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</si>
  <si>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</si>
  <si>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</si>
  <si>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</si>
  <si>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</si>
  <si>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</si>
  <si>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</si>
  <si>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</si>
  <si>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</si>
  <si>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</si>
  <si>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</si>
  <si>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</si>
  <si>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</si>
  <si>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</si>
  <si>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</si>
  <si>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</si>
  <si>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</si>
  <si>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</si>
  <si>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</si>
  <si>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</si>
  <si>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</si>
  <si>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</si>
  <si>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</si>
  <si>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</si>
  <si>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</si>
  <si>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</si>
  <si>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</si>
  <si>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</si>
  <si>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</si>
  <si>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</si>
  <si>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</si>
  <si>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</si>
  <si>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</si>
  <si>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</si>
  <si>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</si>
  <si>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</si>
  <si>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</si>
  <si>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</si>
  <si>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</si>
  <si>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</si>
  <si>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</si>
  <si>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</si>
  <si>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</si>
  <si>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</si>
  <si>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</si>
  <si>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</si>
  <si>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</si>
  <si>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</si>
  <si>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</si>
  <si>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</si>
  <si>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</si>
  <si>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</si>
  <si>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</si>
  <si>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</si>
  <si>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</si>
  <si>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</si>
  <si>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</si>
  <si>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</si>
  <si>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</si>
  <si>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</si>
  <si>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</si>
  <si>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</si>
  <si>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</si>
  <si>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</si>
  <si>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</si>
  <si>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</si>
  <si>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</si>
  <si>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</si>
  <si>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</si>
  <si>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</si>
  <si>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</si>
  <si>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</si>
  <si>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</si>
  <si>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</si>
  <si>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</si>
  <si>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</si>
  <si>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</si>
  <si>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</si>
  <si>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</si>
  <si>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</si>
  <si>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(Ст. Атанасова)</t>
  </si>
  <si>
    <t xml:space="preserve">                (Ст. Атанасова)</t>
  </si>
  <si>
    <t xml:space="preserve">             Ръководител:………………..</t>
  </si>
  <si>
    <t xml:space="preserve"> САФ МАГЕЛАН АД</t>
  </si>
  <si>
    <t xml:space="preserve"> неконсолидиран</t>
  </si>
  <si>
    <t xml:space="preserve">Вид на отчета:консолидиран /неконсолидиран: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</si>
  <si>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</si>
  <si>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КАМАРКО ДИСТРИБУТОРИ ЕООД</t>
  </si>
  <si>
    <t>.</t>
  </si>
  <si>
    <t>Георги Иванов</t>
  </si>
  <si>
    <t xml:space="preserve"> 01.01.2012 - 30.09.2012 г.</t>
  </si>
  <si>
    <t>Дата на съставяне: 22.10.2012</t>
  </si>
  <si>
    <t>Дата на съставяне:                 22.10.2012</t>
  </si>
  <si>
    <t>Дата  на съставяне:      22.10.2012</t>
  </si>
  <si>
    <t>Дата на съставяне:  22.10.2012</t>
  </si>
  <si>
    <t>Дата на съставяне:    22.10.2012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</si>
</sst>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8" borderId="0" applyNumberFormat="0" applyBorder="0" applyAlignment="0" applyProtection="0"/>
    <xf numFmtId="0" fontId="39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28" fillId="14" borderId="0" applyNumberFormat="0" applyBorder="0" applyAlignment="0" applyProtection="0"/>
    <xf numFmtId="0" fontId="32" fillId="15" borderId="1" applyNumberFormat="0" applyAlignment="0" applyProtection="0"/>
    <xf numFmtId="0" fontId="3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0" fontId="2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1" fillId="15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22" fillId="0" borderId="0" xfId="0" applyFont="1" applyAlignment="1">
      <alignment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zoomScalePageLayoutView="0" workbookViewId="0" topLeftCell="A32">
      <selection activeCell="G66" sqref="G6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383</v>
      </c>
      <c r="B3" s="583"/>
      <c r="C3" s="583"/>
      <c r="D3" s="583"/>
      <c r="E3" s="462" t="s">
        <v>866</v>
      </c>
      <c r="F3" s="217" t="s">
        <v>2</v>
      </c>
      <c r="G3" s="172"/>
      <c r="H3" s="461">
        <v>130542972</v>
      </c>
    </row>
    <row r="4" spans="1:8" ht="15">
      <c r="A4" s="582" t="s">
        <v>868</v>
      </c>
      <c r="B4" s="588"/>
      <c r="C4" s="588"/>
      <c r="D4" s="588"/>
      <c r="E4" s="504" t="s">
        <v>867</v>
      </c>
      <c r="F4" s="584" t="s">
        <v>3</v>
      </c>
      <c r="G4" s="585"/>
      <c r="H4" s="461" t="s">
        <v>158</v>
      </c>
    </row>
    <row r="5" spans="1:8" ht="15">
      <c r="A5" s="582" t="s">
        <v>4</v>
      </c>
      <c r="B5" s="583"/>
      <c r="C5" s="583"/>
      <c r="D5" s="583"/>
      <c r="E5" s="505" t="s">
        <v>873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1716</v>
      </c>
      <c r="H11" s="152">
        <v>1716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1716</v>
      </c>
      <c r="H17" s="154">
        <f>H11+H14+H15+H16</f>
        <v>1716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1008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>
        <v>1008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0</v>
      </c>
      <c r="H25" s="154">
        <f>H19+H20+H21</f>
        <v>1008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-2152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-2152</v>
      </c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-660</v>
      </c>
      <c r="H32" s="316">
        <v>-3160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-2812</v>
      </c>
      <c r="H33" s="154">
        <f>H27+H31+H32</f>
        <v>-3160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600</v>
      </c>
      <c r="D34" s="155">
        <f>SUM(D35:D38)</f>
        <v>600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600</v>
      </c>
      <c r="D35" s="151">
        <v>600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-1096</v>
      </c>
      <c r="H36" s="154">
        <f>H25+H17+H33</f>
        <v>-436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43</v>
      </c>
      <c r="H43" s="152">
        <v>43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600</v>
      </c>
      <c r="D45" s="155">
        <f>D34+D39+D44</f>
        <v>600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43</v>
      </c>
      <c r="H49" s="154">
        <f>SUM(H43:H48)</f>
        <v>43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726</v>
      </c>
      <c r="D54" s="151">
        <v>726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1326</v>
      </c>
      <c r="D55" s="155">
        <f>D19+D20+D21+D27+D32+D45+D51+D53+D54</f>
        <v>1326</v>
      </c>
      <c r="E55" s="237" t="s">
        <v>171</v>
      </c>
      <c r="F55" s="261" t="s">
        <v>172</v>
      </c>
      <c r="G55" s="154">
        <f>G49+G51+G52+G53+G54</f>
        <v>43</v>
      </c>
      <c r="H55" s="154">
        <f>H49+H51+H52+H53+H54</f>
        <v>43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10</v>
      </c>
      <c r="D58" s="151">
        <v>18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9693</v>
      </c>
      <c r="H59" s="152">
        <v>9070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3044</v>
      </c>
      <c r="H61" s="154">
        <f>SUM(H62:H68)</f>
        <v>3133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10</v>
      </c>
      <c r="D64" s="155">
        <f>SUM(D58:D63)</f>
        <v>18</v>
      </c>
      <c r="E64" s="237" t="s">
        <v>199</v>
      </c>
      <c r="F64" s="242" t="s">
        <v>200</v>
      </c>
      <c r="G64" s="152">
        <v>855</v>
      </c>
      <c r="H64" s="152">
        <v>939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/>
      <c r="H66" s="152">
        <v>2</v>
      </c>
    </row>
    <row r="67" spans="1:8" ht="15">
      <c r="A67" s="235" t="s">
        <v>206</v>
      </c>
      <c r="B67" s="241" t="s">
        <v>207</v>
      </c>
      <c r="C67" s="151">
        <v>868</v>
      </c>
      <c r="D67" s="151">
        <v>869</v>
      </c>
      <c r="E67" s="237" t="s">
        <v>208</v>
      </c>
      <c r="F67" s="242" t="s">
        <v>209</v>
      </c>
      <c r="G67" s="152">
        <v>1</v>
      </c>
      <c r="H67" s="152">
        <v>1</v>
      </c>
    </row>
    <row r="68" spans="1:8" ht="15">
      <c r="A68" s="235" t="s">
        <v>210</v>
      </c>
      <c r="B68" s="241" t="s">
        <v>211</v>
      </c>
      <c r="C68" s="151">
        <v>567</v>
      </c>
      <c r="D68" s="151">
        <v>585</v>
      </c>
      <c r="E68" s="237" t="s">
        <v>212</v>
      </c>
      <c r="F68" s="242" t="s">
        <v>213</v>
      </c>
      <c r="G68" s="152">
        <v>2188</v>
      </c>
      <c r="H68" s="152">
        <v>2191</v>
      </c>
    </row>
    <row r="69" spans="1:8" ht="15">
      <c r="A69" s="235" t="s">
        <v>214</v>
      </c>
      <c r="B69" s="241" t="s">
        <v>215</v>
      </c>
      <c r="C69" s="151">
        <v>106</v>
      </c>
      <c r="D69" s="151">
        <v>206</v>
      </c>
      <c r="E69" s="251" t="s">
        <v>77</v>
      </c>
      <c r="F69" s="242" t="s">
        <v>216</v>
      </c>
      <c r="G69" s="152">
        <v>9</v>
      </c>
      <c r="H69" s="152">
        <v>9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2</v>
      </c>
      <c r="H70" s="152">
        <v>2</v>
      </c>
    </row>
    <row r="71" spans="1:18" ht="15">
      <c r="A71" s="235" t="s">
        <v>221</v>
      </c>
      <c r="B71" s="241" t="s">
        <v>222</v>
      </c>
      <c r="C71" s="151">
        <v>42</v>
      </c>
      <c r="D71" s="151"/>
      <c r="E71" s="253" t="s">
        <v>45</v>
      </c>
      <c r="F71" s="273" t="s">
        <v>223</v>
      </c>
      <c r="G71" s="161">
        <f>G59+G60+G61+G69+G70</f>
        <v>12748</v>
      </c>
      <c r="H71" s="161">
        <f>H59+H60+H61+H69+H70</f>
        <v>12214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6</v>
      </c>
      <c r="D72" s="151">
        <v>6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68</v>
      </c>
      <c r="D74" s="151">
        <v>68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1657</v>
      </c>
      <c r="D75" s="155">
        <f>SUM(D67:D74)</f>
        <v>1734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8590</v>
      </c>
      <c r="D78" s="155">
        <f>SUM(D79:D81)</f>
        <v>8590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12748</v>
      </c>
      <c r="H79" s="162">
        <f>H71+H74+H75+H76</f>
        <v>12214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8590</v>
      </c>
      <c r="D81" s="151">
        <v>8590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8590</v>
      </c>
      <c r="D84" s="155">
        <f>D83+D82+D78</f>
        <v>8590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15</v>
      </c>
      <c r="D87" s="151">
        <v>56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22</v>
      </c>
      <c r="D88" s="151">
        <v>22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75</v>
      </c>
      <c r="D90" s="151">
        <v>75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112</v>
      </c>
      <c r="D91" s="155">
        <f>SUM(D87:D90)</f>
        <v>153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10369</v>
      </c>
      <c r="D93" s="155">
        <f>D64+D75+D84+D91+D92</f>
        <v>10495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11695</v>
      </c>
      <c r="D94" s="164">
        <f>D93+D55</f>
        <v>11821</v>
      </c>
      <c r="E94" s="449" t="s">
        <v>269</v>
      </c>
      <c r="F94" s="289" t="s">
        <v>270</v>
      </c>
      <c r="G94" s="165">
        <f>G36+G39+G55+G79</f>
        <v>11695</v>
      </c>
      <c r="H94" s="165">
        <f>H36+H39+H55+H79</f>
        <v>11821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M96" s="157"/>
    </row>
    <row r="97" spans="1:13" ht="15">
      <c r="A97" s="431"/>
      <c r="B97" s="432"/>
      <c r="C97" s="150"/>
      <c r="D97" s="150"/>
      <c r="E97" s="433"/>
      <c r="F97" s="586" t="s">
        <v>855</v>
      </c>
      <c r="G97" s="586"/>
      <c r="H97" s="586"/>
      <c r="M97" s="157"/>
    </row>
    <row r="98" spans="1:13" ht="15.75">
      <c r="A98" s="45" t="s">
        <v>874</v>
      </c>
      <c r="B98" s="432"/>
      <c r="C98" s="586" t="s">
        <v>272</v>
      </c>
      <c r="D98" s="586"/>
      <c r="E98" s="586"/>
      <c r="F98" s="170"/>
      <c r="G98" s="171"/>
      <c r="H98" s="576" t="s">
        <v>872</v>
      </c>
      <c r="M98" s="157"/>
    </row>
    <row r="99" spans="1:8" ht="15" customHeight="1">
      <c r="A99" s="169" t="s">
        <v>871</v>
      </c>
      <c r="C99" s="45"/>
      <c r="E99" s="1" t="s">
        <v>863</v>
      </c>
      <c r="F99" s="1"/>
      <c r="G99" s="1"/>
      <c r="H99" s="1"/>
    </row>
    <row r="100" spans="1:8" ht="15">
      <c r="A100" s="173"/>
      <c r="B100" s="173"/>
      <c r="C100" s="586"/>
      <c r="D100" s="587"/>
      <c r="E100" s="587"/>
      <c r="F100" s="169"/>
      <c r="H100" s="16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7:H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03937007874015748" bottom="0.11811023622047245" header="0.07874015748031496" footer="0.11811023622047245"/>
  <pageSetup fitToHeight="1000" horizontalDpi="600" verticalDpi="600" orientation="landscape" paperSize="9" scale="65" r:id="rId1"/>
  <headerFooter alignWithMargins="0">
    <oddHeader>&amp;R&amp;"Times New Roman Cyr,Regular"&amp;9СПРАВКА ПО ОБРАЗЕЦ  № 1</oddHeader>
  </headerFooter>
  <rowBreaks count="1" manualBreakCount="1">
    <brk id="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7">
      <selection activeCell="G23" sqref="G2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 САФ МАГЕЛАН АД</v>
      </c>
      <c r="C2" s="591"/>
      <c r="D2" s="591"/>
      <c r="E2" s="591"/>
      <c r="F2" s="593" t="s">
        <v>2</v>
      </c>
      <c r="G2" s="593"/>
      <c r="H2" s="526">
        <f>'справка №1-БАЛАНС'!H3</f>
        <v>130542972</v>
      </c>
    </row>
    <row r="3" spans="1:8" ht="15">
      <c r="A3" s="467" t="s">
        <v>274</v>
      </c>
      <c r="B3" s="591" t="str">
        <f>'справка №1-БАЛАНС'!E4</f>
        <v> неконсолидиран</v>
      </c>
      <c r="C3" s="591"/>
      <c r="D3" s="591"/>
      <c r="E3" s="591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2" t="str">
        <f>'справка №1-БАЛАНС'!E5</f>
        <v> 01.01.2012 - 30.09.2012 г.</v>
      </c>
      <c r="C4" s="592"/>
      <c r="D4" s="59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</v>
      </c>
      <c r="D9" s="46">
        <v>451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19</v>
      </c>
      <c r="D10" s="46">
        <v>264</v>
      </c>
      <c r="E10" s="298" t="s">
        <v>288</v>
      </c>
      <c r="F10" s="549" t="s">
        <v>289</v>
      </c>
      <c r="G10" s="550">
        <v>101</v>
      </c>
      <c r="H10" s="550">
        <v>6065</v>
      </c>
    </row>
    <row r="11" spans="1:8" ht="12">
      <c r="A11" s="298" t="s">
        <v>290</v>
      </c>
      <c r="B11" s="299" t="s">
        <v>291</v>
      </c>
      <c r="C11" s="46"/>
      <c r="D11" s="46">
        <v>285</v>
      </c>
      <c r="E11" s="300" t="s">
        <v>292</v>
      </c>
      <c r="F11" s="549" t="s">
        <v>293</v>
      </c>
      <c r="G11" s="550"/>
      <c r="H11" s="550">
        <v>1433</v>
      </c>
    </row>
    <row r="12" spans="1:8" ht="12">
      <c r="A12" s="298" t="s">
        <v>294</v>
      </c>
      <c r="B12" s="299" t="s">
        <v>295</v>
      </c>
      <c r="C12" s="46">
        <v>25</v>
      </c>
      <c r="D12" s="46">
        <v>319</v>
      </c>
      <c r="E12" s="300" t="s">
        <v>77</v>
      </c>
      <c r="F12" s="549" t="s">
        <v>296</v>
      </c>
      <c r="G12" s="550">
        <v>13</v>
      </c>
      <c r="H12" s="550">
        <v>1824</v>
      </c>
    </row>
    <row r="13" spans="1:18" ht="12">
      <c r="A13" s="298" t="s">
        <v>297</v>
      </c>
      <c r="B13" s="299" t="s">
        <v>298</v>
      </c>
      <c r="C13" s="46">
        <v>5</v>
      </c>
      <c r="D13" s="46">
        <v>53</v>
      </c>
      <c r="E13" s="301" t="s">
        <v>50</v>
      </c>
      <c r="F13" s="551" t="s">
        <v>299</v>
      </c>
      <c r="G13" s="548">
        <f>SUM(G9:G12)</f>
        <v>114</v>
      </c>
      <c r="H13" s="548">
        <f>SUM(H9:H12)</f>
        <v>9322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99</v>
      </c>
      <c r="D14" s="46">
        <v>7793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3</v>
      </c>
      <c r="D16" s="47">
        <v>621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152</v>
      </c>
      <c r="D19" s="49">
        <f>SUM(D9:D15)+D16</f>
        <v>9786</v>
      </c>
      <c r="E19" s="304" t="s">
        <v>316</v>
      </c>
      <c r="F19" s="552" t="s">
        <v>317</v>
      </c>
      <c r="G19" s="550">
        <v>2</v>
      </c>
      <c r="H19" s="550">
        <v>12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623</v>
      </c>
      <c r="D22" s="46">
        <v>637</v>
      </c>
      <c r="E22" s="304" t="s">
        <v>325</v>
      </c>
      <c r="F22" s="552" t="s">
        <v>326</v>
      </c>
      <c r="G22" s="550">
        <v>9</v>
      </c>
      <c r="H22" s="550">
        <v>941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9</v>
      </c>
      <c r="D24" s="46">
        <v>976</v>
      </c>
      <c r="E24" s="301" t="s">
        <v>102</v>
      </c>
      <c r="F24" s="554" t="s">
        <v>333</v>
      </c>
      <c r="G24" s="548">
        <f>SUM(G19:G23)</f>
        <v>11</v>
      </c>
      <c r="H24" s="548">
        <f>SUM(H19:H23)</f>
        <v>953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1</v>
      </c>
      <c r="D25" s="46">
        <v>4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633</v>
      </c>
      <c r="D26" s="49">
        <f>SUM(D22:D25)</f>
        <v>1617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785</v>
      </c>
      <c r="D28" s="50">
        <f>D26+D19</f>
        <v>11403</v>
      </c>
      <c r="E28" s="127" t="s">
        <v>338</v>
      </c>
      <c r="F28" s="554" t="s">
        <v>339</v>
      </c>
      <c r="G28" s="548">
        <f>G13+G15+G24</f>
        <v>125</v>
      </c>
      <c r="H28" s="548">
        <f>H13+H15+H24</f>
        <v>10275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660</v>
      </c>
      <c r="H30" s="53">
        <f>IF((D28-H28)&gt;0,D28-H28,0)</f>
        <v>1128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785</v>
      </c>
      <c r="D33" s="49">
        <f>D28-D31+D32</f>
        <v>11403</v>
      </c>
      <c r="E33" s="127" t="s">
        <v>352</v>
      </c>
      <c r="F33" s="554" t="s">
        <v>353</v>
      </c>
      <c r="G33" s="53">
        <f>G32-G31+G28</f>
        <v>125</v>
      </c>
      <c r="H33" s="53">
        <f>H32-H31+H28</f>
        <v>10275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660</v>
      </c>
      <c r="H34" s="548">
        <f>IF((D33-H33)&gt;0,D33-H33,0)</f>
        <v>1128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660</v>
      </c>
      <c r="H39" s="559">
        <f>IF(H34&gt;0,IF(D35+H34&lt;0,0,D35+H34),IF(D34-D35&lt;0,D35-D34,0))</f>
        <v>1128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660</v>
      </c>
      <c r="H41" s="52">
        <f>IF(D39=0,IF(H39-H40&gt;0,H39-H40+D40,0),IF(D39-D40&lt;0,D40-D39+H40,0))</f>
        <v>1128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785</v>
      </c>
      <c r="D42" s="53">
        <f>D33+D35+D39</f>
        <v>11403</v>
      </c>
      <c r="E42" s="128" t="s">
        <v>379</v>
      </c>
      <c r="F42" s="129" t="s">
        <v>380</v>
      </c>
      <c r="G42" s="53">
        <f>G39+G33</f>
        <v>785</v>
      </c>
      <c r="H42" s="53">
        <f>H39+H33</f>
        <v>11403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861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41204</v>
      </c>
      <c r="C48" s="427" t="s">
        <v>381</v>
      </c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863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90"/>
      <c r="E50" s="590"/>
      <c r="F50" s="590"/>
      <c r="G50" s="590"/>
      <c r="H50" s="590"/>
    </row>
    <row r="51" spans="1:8" ht="15.75">
      <c r="A51" s="564"/>
      <c r="B51" s="560"/>
      <c r="C51" s="425"/>
      <c r="D51" s="576" t="s">
        <v>872</v>
      </c>
      <c r="E51" s="560"/>
      <c r="F51" s="560"/>
      <c r="G51" s="563"/>
      <c r="H51" s="563"/>
    </row>
    <row r="52" spans="1:8" ht="12" customHeight="1">
      <c r="A52" s="564"/>
      <c r="B52" s="560"/>
      <c r="C52" s="425"/>
      <c r="D52" s="425"/>
      <c r="E52" s="560"/>
      <c r="F52" s="560"/>
      <c r="G52" s="563"/>
      <c r="H52" s="563"/>
    </row>
    <row r="53" spans="1:8" ht="12" customHeight="1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3937007874015748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120" zoomScaleNormal="120" zoomScalePageLayoutView="0" workbookViewId="0" topLeftCell="A15">
      <selection activeCell="C37" sqref="C3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САФ МАГЕЛАН АД</v>
      </c>
      <c r="C4" s="541" t="s">
        <v>2</v>
      </c>
      <c r="D4" s="541">
        <f>'справка №1-БАЛАНС'!H3</f>
        <v>130542972</v>
      </c>
      <c r="E4" s="323"/>
      <c r="F4" s="323"/>
    </row>
    <row r="5" spans="1:4" ht="15">
      <c r="A5" s="470" t="s">
        <v>274</v>
      </c>
      <c r="B5" s="470" t="str">
        <f>'справка №1-БАЛАНС'!E4</f>
        <v> 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01.01.2012 - 30.09.2012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162</v>
      </c>
      <c r="D10" s="54">
        <v>2421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-171</v>
      </c>
      <c r="D11" s="54">
        <v>-2423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-29</v>
      </c>
      <c r="D13" s="54">
        <v>-343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</v>
      </c>
      <c r="D14" s="54">
        <v>-42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-623</v>
      </c>
      <c r="D17" s="54">
        <v>-487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-3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>
        <v>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-664</v>
      </c>
      <c r="D20" s="55">
        <f>SUM(D10:D19)</f>
        <v>-873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384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384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623</v>
      </c>
      <c r="D36" s="54">
        <v>1974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>
        <v>-981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>
        <v>-674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>
        <v>-1</v>
      </c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623</v>
      </c>
      <c r="D42" s="55">
        <f>SUM(D34:D41)</f>
        <v>318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-41</v>
      </c>
      <c r="D43" s="55">
        <f>D42+D32+D20</f>
        <v>-171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153</v>
      </c>
      <c r="D44" s="132">
        <v>303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112</v>
      </c>
      <c r="D45" s="55">
        <f>D44+D43</f>
        <v>132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</f>
        <v>112</v>
      </c>
      <c r="D46" s="56">
        <v>132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5"/>
      <c r="D50" s="595"/>
      <c r="G50" s="133"/>
      <c r="H50" s="133"/>
    </row>
    <row r="51" spans="1:8" ht="12">
      <c r="A51" s="318"/>
      <c r="B51" s="318" t="s">
        <v>864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95"/>
      <c r="D52" s="595"/>
      <c r="G52" s="133"/>
      <c r="H52" s="133"/>
    </row>
    <row r="53" spans="1:8" ht="12">
      <c r="A53" s="318"/>
      <c r="B53" s="318" t="s">
        <v>872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086614173228347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A36" sqref="A3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9" t="s">
        <v>459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00" t="str">
        <f>'справка №1-БАЛАНС'!E3</f>
        <v> САФ МАГЕЛАН АД</v>
      </c>
      <c r="C3" s="600"/>
      <c r="D3" s="600"/>
      <c r="E3" s="600"/>
      <c r="F3" s="600"/>
      <c r="G3" s="600"/>
      <c r="H3" s="600"/>
      <c r="I3" s="600"/>
      <c r="J3" s="476"/>
      <c r="K3" s="602" t="s">
        <v>2</v>
      </c>
      <c r="L3" s="602"/>
      <c r="M3" s="478">
        <f>'справка №1-БАЛАНС'!H3</f>
        <v>130542972</v>
      </c>
      <c r="N3" s="2"/>
    </row>
    <row r="4" spans="1:15" s="532" customFormat="1" ht="13.5" customHeight="1">
      <c r="A4" s="467" t="s">
        <v>460</v>
      </c>
      <c r="B4" s="600" t="str">
        <f>'справка №1-БАЛАНС'!E4</f>
        <v> неконсолидиран</v>
      </c>
      <c r="C4" s="600"/>
      <c r="D4" s="600"/>
      <c r="E4" s="600"/>
      <c r="F4" s="600"/>
      <c r="G4" s="600"/>
      <c r="H4" s="600"/>
      <c r="I4" s="600"/>
      <c r="J4" s="136"/>
      <c r="K4" s="596" t="s">
        <v>3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7" t="str">
        <f>'справка №1-БАЛАНС'!E5</f>
        <v> 01.01.2012 - 30.09.2012 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1716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1008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-3160</v>
      </c>
      <c r="K11" s="60"/>
      <c r="L11" s="344">
        <f>SUM(C11:K11)</f>
        <v>-436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1716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1008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-3160</v>
      </c>
      <c r="K15" s="61">
        <f t="shared" si="2"/>
        <v>0</v>
      </c>
      <c r="L15" s="344">
        <f t="shared" si="1"/>
        <v>-436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-660</v>
      </c>
      <c r="K16" s="60"/>
      <c r="L16" s="344">
        <f t="shared" si="1"/>
        <v>-660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>
        <v>-1008</v>
      </c>
      <c r="G20" s="60"/>
      <c r="H20" s="60"/>
      <c r="I20" s="60"/>
      <c r="J20" s="60">
        <v>1008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1716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-2812</v>
      </c>
      <c r="K29" s="59">
        <f t="shared" si="6"/>
        <v>0</v>
      </c>
      <c r="L29" s="344">
        <f t="shared" si="1"/>
        <v>-1096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1716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-2812</v>
      </c>
      <c r="K32" s="59">
        <f t="shared" si="7"/>
        <v>0</v>
      </c>
      <c r="L32" s="344">
        <f t="shared" si="1"/>
        <v>-1096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1" t="s">
        <v>862</v>
      </c>
      <c r="B35" s="601"/>
      <c r="C35" s="601"/>
      <c r="D35" s="601"/>
      <c r="E35" s="601"/>
      <c r="F35" s="601"/>
      <c r="G35" s="601"/>
      <c r="H35" s="601"/>
      <c r="I35" s="601"/>
      <c r="J35" s="601"/>
      <c r="K35" s="14"/>
      <c r="L35" s="348"/>
      <c r="M35" s="348"/>
      <c r="N35" s="11"/>
    </row>
    <row r="36" spans="1:14" ht="14.25" customHeight="1">
      <c r="A36" s="454" t="s">
        <v>876</v>
      </c>
      <c r="B36" s="19"/>
      <c r="C36" s="15"/>
      <c r="D36" s="598" t="s">
        <v>521</v>
      </c>
      <c r="E36" s="598"/>
      <c r="F36" s="598"/>
      <c r="G36" s="598"/>
      <c r="H36" s="598"/>
      <c r="I36" s="598"/>
      <c r="J36" s="15" t="s">
        <v>857</v>
      </c>
      <c r="K36" s="15"/>
      <c r="L36" s="348"/>
      <c r="M36" s="348"/>
      <c r="N36" s="11"/>
    </row>
    <row r="37" spans="1:14" ht="14.25" customHeight="1">
      <c r="A37" s="536"/>
      <c r="B37" s="537"/>
      <c r="C37" s="538"/>
      <c r="D37" s="538"/>
      <c r="E37" s="538" t="s">
        <v>863</v>
      </c>
      <c r="F37" s="538"/>
      <c r="G37" s="538"/>
      <c r="H37" s="538"/>
      <c r="I37" s="538"/>
      <c r="J37" s="538"/>
      <c r="K37" s="538" t="s">
        <v>872</v>
      </c>
      <c r="L37" s="348"/>
      <c r="M37" s="348"/>
      <c r="N37" s="11"/>
    </row>
    <row r="38" spans="1:14" ht="12">
      <c r="A38" s="454"/>
      <c r="B38" s="19"/>
      <c r="C38" s="15"/>
      <c r="D38" s="598"/>
      <c r="E38" s="598"/>
      <c r="F38" s="598"/>
      <c r="G38" s="598"/>
      <c r="H38" s="598"/>
      <c r="I38" s="598"/>
      <c r="J38" s="15"/>
      <c r="K38" s="15"/>
      <c r="L38" s="598"/>
      <c r="M38" s="59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2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  <mergeCell ref="D36:E36"/>
    <mergeCell ref="F36:I3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7" right="0.31496062992125984" top="0.17" bottom="0.24" header="0.17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0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383</v>
      </c>
      <c r="B2" s="604"/>
      <c r="C2" s="605" t="str">
        <f>'справка №1-БАЛАНС'!E3</f>
        <v> САФ МАГЕЛАН АД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130542972</v>
      </c>
      <c r="P2" s="483"/>
      <c r="Q2" s="483"/>
      <c r="R2" s="526"/>
    </row>
    <row r="3" spans="1:18" ht="15">
      <c r="A3" s="603" t="s">
        <v>4</v>
      </c>
      <c r="B3" s="604"/>
      <c r="C3" s="606" t="str">
        <f>'справка №1-БАЛАНС'!E5</f>
        <v> 01.01.2012 - 30.09.2012 г.</v>
      </c>
      <c r="D3" s="606"/>
      <c r="E3" s="606"/>
      <c r="F3" s="485"/>
      <c r="G3" s="485"/>
      <c r="H3" s="485"/>
      <c r="I3" s="485"/>
      <c r="J3" s="485"/>
      <c r="K3" s="485"/>
      <c r="L3" s="485"/>
      <c r="M3" s="611" t="s">
        <v>3</v>
      </c>
      <c r="N3" s="61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12" t="s">
        <v>463</v>
      </c>
      <c r="B5" s="613"/>
      <c r="C5" s="578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9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9" t="s">
        <v>529</v>
      </c>
      <c r="R5" s="609" t="s">
        <v>530</v>
      </c>
    </row>
    <row r="6" spans="1:18" s="100" customFormat="1" ht="48">
      <c r="A6" s="581"/>
      <c r="B6" s="577"/>
      <c r="C6" s="579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0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0"/>
      <c r="R6" s="610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>G11+H11-I11</f>
        <v>0</v>
      </c>
      <c r="K11" s="65"/>
      <c r="L11" s="65"/>
      <c r="M11" s="65"/>
      <c r="N11" s="74">
        <f t="shared" si="4"/>
        <v>0</v>
      </c>
      <c r="O11" s="65"/>
      <c r="P11" s="65"/>
      <c r="Q11" s="74">
        <f>N11+O11-P11</f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>G12+H12-I12</f>
        <v>0</v>
      </c>
      <c r="K12" s="65"/>
      <c r="L12" s="65"/>
      <c r="M12" s="65"/>
      <c r="N12" s="74">
        <f t="shared" si="4"/>
        <v>0</v>
      </c>
      <c r="O12" s="65"/>
      <c r="P12" s="65"/>
      <c r="Q12" s="74">
        <f>N12+O12-P12</f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>G13+H13-I13</f>
        <v>0</v>
      </c>
      <c r="K13" s="65"/>
      <c r="L13" s="65"/>
      <c r="M13" s="65"/>
      <c r="N13" s="74">
        <f t="shared" si="4"/>
        <v>0</v>
      </c>
      <c r="O13" s="65"/>
      <c r="P13" s="65"/>
      <c r="Q13" s="74">
        <f>N13+O13-P13</f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>G14+H14-I14</f>
        <v>0</v>
      </c>
      <c r="K14" s="65"/>
      <c r="L14" s="65"/>
      <c r="M14" s="65"/>
      <c r="N14" s="74">
        <f t="shared" si="4"/>
        <v>0</v>
      </c>
      <c r="O14" s="65"/>
      <c r="P14" s="65"/>
      <c r="Q14" s="74">
        <f>N14+O14-P14</f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600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600</v>
      </c>
      <c r="H27" s="70">
        <f t="shared" si="8"/>
        <v>0</v>
      </c>
      <c r="I27" s="70">
        <f t="shared" si="8"/>
        <v>0</v>
      </c>
      <c r="J27" s="71">
        <f t="shared" si="3"/>
        <v>600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600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600</v>
      </c>
      <c r="E28" s="189"/>
      <c r="F28" s="189"/>
      <c r="G28" s="74">
        <f t="shared" si="2"/>
        <v>600</v>
      </c>
      <c r="H28" s="65"/>
      <c r="I28" s="65"/>
      <c r="J28" s="74">
        <f t="shared" si="3"/>
        <v>600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600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600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600</v>
      </c>
      <c r="H38" s="75">
        <f t="shared" si="12"/>
        <v>0</v>
      </c>
      <c r="I38" s="75">
        <f t="shared" si="12"/>
        <v>0</v>
      </c>
      <c r="J38" s="74">
        <f t="shared" si="3"/>
        <v>600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600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600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600</v>
      </c>
      <c r="H40" s="438">
        <f t="shared" si="13"/>
        <v>0</v>
      </c>
      <c r="I40" s="438">
        <f t="shared" si="13"/>
        <v>0</v>
      </c>
      <c r="J40" s="438">
        <f t="shared" si="13"/>
        <v>600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600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874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580"/>
      <c r="L44" s="580"/>
      <c r="M44" s="580"/>
      <c r="N44" s="580"/>
      <c r="O44" s="607" t="s">
        <v>865</v>
      </c>
      <c r="P44" s="608"/>
      <c r="Q44" s="608"/>
      <c r="R44" s="60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863</v>
      </c>
      <c r="K45" s="349"/>
      <c r="L45" s="349"/>
      <c r="M45" s="349"/>
      <c r="N45" s="349"/>
      <c r="O45" s="349"/>
      <c r="P45" s="349"/>
      <c r="Q45" s="349" t="s">
        <v>872</v>
      </c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M3:N3"/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37" right="0.35433070866141736" top="0.37" bottom="0.5118110236220472" header="0.17" footer="0.5118110236220472"/>
  <pageSetup fitToHeight="1000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20" zoomScaleNormal="120" zoomScalePageLayoutView="0" workbookViewId="0" topLeftCell="A43">
      <selection activeCell="D89" sqref="D8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 САФ МАГЕЛАН АД</v>
      </c>
      <c r="C3" s="621"/>
      <c r="D3" s="526" t="s">
        <v>2</v>
      </c>
      <c r="E3" s="107">
        <f>'справка №1-БАЛАНС'!H3</f>
        <v>130542972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8" t="str">
        <f>'справка №1-БАЛАНС'!E5</f>
        <v> 01.01.2012 - 30.09.2012 г.</v>
      </c>
      <c r="C4" s="619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868</v>
      </c>
      <c r="D24" s="119">
        <f>SUM(D25:D27)</f>
        <v>0</v>
      </c>
      <c r="E24" s="120">
        <f>SUM(E25:E27)</f>
        <v>868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868</v>
      </c>
      <c r="D26" s="108"/>
      <c r="E26" s="120">
        <f t="shared" si="0"/>
        <v>868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567</v>
      </c>
      <c r="D28" s="108"/>
      <c r="E28" s="120">
        <f t="shared" si="0"/>
        <v>567</v>
      </c>
      <c r="F28" s="106"/>
    </row>
    <row r="29" spans="1:6" ht="12">
      <c r="A29" s="396" t="s">
        <v>650</v>
      </c>
      <c r="B29" s="397" t="s">
        <v>651</v>
      </c>
      <c r="C29" s="108">
        <v>106</v>
      </c>
      <c r="D29" s="108"/>
      <c r="E29" s="120">
        <f t="shared" si="0"/>
        <v>106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42</v>
      </c>
      <c r="D31" s="108">
        <v>42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6</v>
      </c>
      <c r="D33" s="105">
        <f>SUM(D34:D37)</f>
        <v>0</v>
      </c>
      <c r="E33" s="121">
        <f>SUM(E34:E37)</f>
        <v>6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>
        <v>6</v>
      </c>
      <c r="D37" s="108"/>
      <c r="E37" s="120">
        <f t="shared" si="0"/>
        <v>6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68</v>
      </c>
      <c r="D38" s="105">
        <f>SUM(D39:D42)</f>
        <v>19</v>
      </c>
      <c r="E38" s="121">
        <f>SUM(E39:E42)</f>
        <v>49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68</v>
      </c>
      <c r="D42" s="108">
        <v>19</v>
      </c>
      <c r="E42" s="120">
        <f t="shared" si="0"/>
        <v>49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1657</v>
      </c>
      <c r="D43" s="104">
        <f>D24+D28+D29+D31+D30+D32+D33+D38</f>
        <v>61</v>
      </c>
      <c r="E43" s="118">
        <f>E24+E28+E29+E31+E30+E32+E33+E38</f>
        <v>1596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1657</v>
      </c>
      <c r="D44" s="103">
        <f>D43+D21+D19+D9</f>
        <v>61</v>
      </c>
      <c r="E44" s="118">
        <f>E43+E21+E19+E9</f>
        <v>1596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43</v>
      </c>
      <c r="D52" s="103">
        <f>SUM(D53:D55)</f>
        <v>0</v>
      </c>
      <c r="E52" s="119">
        <f>C52-D52</f>
        <v>43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>
        <v>43</v>
      </c>
      <c r="D55" s="108"/>
      <c r="E55" s="119">
        <f t="shared" si="1"/>
        <v>43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43</v>
      </c>
      <c r="D66" s="103">
        <f>D52+D56+D61+D62+D63+D64</f>
        <v>0</v>
      </c>
      <c r="E66" s="119">
        <f t="shared" si="1"/>
        <v>43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9693</v>
      </c>
      <c r="D75" s="103">
        <f>D76+D78</f>
        <v>857</v>
      </c>
      <c r="E75" s="103">
        <f>E76+E78</f>
        <v>8836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9693</v>
      </c>
      <c r="D76" s="108">
        <v>857</v>
      </c>
      <c r="E76" s="119">
        <f t="shared" si="1"/>
        <v>8836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3044</v>
      </c>
      <c r="D85" s="104">
        <f>SUM(D86:D90)+D94</f>
        <v>527</v>
      </c>
      <c r="E85" s="104">
        <f>SUM(E86:E90)+E94</f>
        <v>2517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855</v>
      </c>
      <c r="D87" s="108"/>
      <c r="E87" s="119">
        <f t="shared" si="1"/>
        <v>855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2188</v>
      </c>
      <c r="D90" s="103">
        <f>SUM(D91:D93)</f>
        <v>526</v>
      </c>
      <c r="E90" s="103">
        <f>SUM(E91:E93)</f>
        <v>1662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20</v>
      </c>
      <c r="D91" s="108"/>
      <c r="E91" s="119">
        <f t="shared" si="1"/>
        <v>20</v>
      </c>
      <c r="F91" s="108"/>
    </row>
    <row r="92" spans="1:6" ht="12">
      <c r="A92" s="396" t="s">
        <v>662</v>
      </c>
      <c r="B92" s="397" t="s">
        <v>756</v>
      </c>
      <c r="C92" s="108">
        <v>2168</v>
      </c>
      <c r="D92" s="108">
        <v>526</v>
      </c>
      <c r="E92" s="119">
        <f t="shared" si="1"/>
        <v>1642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9</v>
      </c>
      <c r="D95" s="108"/>
      <c r="E95" s="119">
        <f t="shared" si="1"/>
        <v>9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12746</v>
      </c>
      <c r="D96" s="104">
        <f>D85+D80+D75+D71+D95</f>
        <v>1384</v>
      </c>
      <c r="E96" s="104">
        <f>E85+E80+E75+E71+E95</f>
        <v>11362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12789</v>
      </c>
      <c r="D97" s="104">
        <f>D96+D68+D66</f>
        <v>1384</v>
      </c>
      <c r="E97" s="104">
        <f>E96+E68+E66</f>
        <v>11405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>
        <v>2</v>
      </c>
      <c r="D104" s="108"/>
      <c r="E104" s="108"/>
      <c r="F104" s="125">
        <f>C104+D104-E104</f>
        <v>2</v>
      </c>
    </row>
    <row r="105" spans="1:16" ht="12">
      <c r="A105" s="412" t="s">
        <v>777</v>
      </c>
      <c r="B105" s="395" t="s">
        <v>778</v>
      </c>
      <c r="C105" s="103">
        <f>SUM(C102:C104)</f>
        <v>2</v>
      </c>
      <c r="D105" s="103">
        <f>SUM(D102:D104)</f>
        <v>0</v>
      </c>
      <c r="E105" s="103">
        <f>SUM(E102:E104)</f>
        <v>0</v>
      </c>
      <c r="F105" s="103">
        <f>SUM(F102:F104)</f>
        <v>2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877</v>
      </c>
      <c r="B109" s="615"/>
      <c r="C109" s="615" t="s">
        <v>381</v>
      </c>
      <c r="D109" s="615"/>
      <c r="E109" s="615"/>
      <c r="F109" s="615"/>
    </row>
    <row r="110" spans="1:6" ht="12">
      <c r="A110" s="385"/>
      <c r="B110" s="386"/>
      <c r="C110" s="385"/>
      <c r="D110" s="385" t="s">
        <v>863</v>
      </c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/>
      <c r="D112" s="385" t="s">
        <v>872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07" right="0.03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tabSelected="1"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 САФ МАГЕЛАН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130542972</v>
      </c>
    </row>
    <row r="5" spans="1:9" ht="15">
      <c r="A5" s="501" t="s">
        <v>4</v>
      </c>
      <c r="B5" s="623" t="str">
        <f>'справка №1-БАЛАНС'!E5</f>
        <v> 01.01.2012 - 30.09.2012 г.</v>
      </c>
      <c r="C5" s="623"/>
      <c r="D5" s="623"/>
      <c r="E5" s="623"/>
      <c r="F5" s="623"/>
      <c r="G5" s="626" t="s">
        <v>3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>
        <v>59000</v>
      </c>
      <c r="D19" s="98"/>
      <c r="E19" s="98"/>
      <c r="F19" s="98">
        <v>8590</v>
      </c>
      <c r="G19" s="98"/>
      <c r="H19" s="98"/>
      <c r="I19" s="434">
        <f t="shared" si="0"/>
        <v>8590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59000</v>
      </c>
      <c r="D26" s="85">
        <f t="shared" si="2"/>
        <v>0</v>
      </c>
      <c r="E26" s="85">
        <f t="shared" si="2"/>
        <v>0</v>
      </c>
      <c r="F26" s="85">
        <f t="shared" si="2"/>
        <v>8590</v>
      </c>
      <c r="G26" s="85">
        <f t="shared" si="2"/>
        <v>0</v>
      </c>
      <c r="H26" s="85">
        <f t="shared" si="2"/>
        <v>0</v>
      </c>
      <c r="I26" s="434">
        <f t="shared" si="0"/>
        <v>8590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874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863</v>
      </c>
      <c r="F31" s="523"/>
      <c r="G31" s="523"/>
      <c r="H31" s="523"/>
      <c r="I31" s="523" t="s">
        <v>872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4">
      <selection activeCell="K146" sqref="K146"/>
    </sheetView>
  </sheetViews>
  <sheetFormatPr defaultColWidth="10.75390625" defaultRowHeight="12.75"/>
  <cols>
    <col min="1" max="1" width="38.125" style="509" customWidth="1"/>
    <col min="2" max="2" width="8.125" style="519" customWidth="1"/>
    <col min="3" max="3" width="11.25390625" style="509" customWidth="1"/>
    <col min="4" max="4" width="17.00390625" style="509" customWidth="1"/>
    <col min="5" max="5" width="9.00390625" style="509" customWidth="1"/>
    <col min="6" max="6" width="8.37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 САФ МАГЕЛАН АД</v>
      </c>
      <c r="C5" s="629"/>
      <c r="D5" s="629"/>
      <c r="E5" s="570" t="s">
        <v>2</v>
      </c>
      <c r="F5" s="451">
        <f>'справка №1-БАЛАНС'!H3</f>
        <v>130542972</v>
      </c>
    </row>
    <row r="6" spans="1:13" ht="15" customHeight="1">
      <c r="A6" s="27" t="s">
        <v>869</v>
      </c>
      <c r="B6" s="630" t="str">
        <f>'справка №1-БАЛАНС'!E5</f>
        <v> 01.01.2012 - 30.09.2012 г.</v>
      </c>
      <c r="C6" s="630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127.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600</v>
      </c>
      <c r="D12" s="441">
        <v>100</v>
      </c>
      <c r="E12" s="441"/>
      <c r="F12" s="443">
        <f>C12-E12</f>
        <v>600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600</v>
      </c>
      <c r="D27" s="429"/>
      <c r="E27" s="429">
        <f>SUM(E12:E26)</f>
        <v>0</v>
      </c>
      <c r="F27" s="442">
        <f>SUM(F12:F26)</f>
        <v>600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600</v>
      </c>
      <c r="D79" s="429"/>
      <c r="E79" s="429">
        <f>E78+E61+E44+E27</f>
        <v>0</v>
      </c>
      <c r="F79" s="442">
        <f>F78+F61+F44+F27</f>
        <v>600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878</v>
      </c>
      <c r="B151" s="453"/>
      <c r="C151" s="631" t="s">
        <v>848</v>
      </c>
      <c r="D151" s="631"/>
      <c r="E151" s="631"/>
      <c r="F151" s="631"/>
    </row>
    <row r="152" spans="1:6" ht="12.75">
      <c r="A152" s="517"/>
      <c r="B152" s="518"/>
      <c r="C152" s="517"/>
      <c r="D152" s="517" t="s">
        <v>863</v>
      </c>
      <c r="E152" s="517"/>
      <c r="F152" s="517"/>
    </row>
    <row r="153" spans="1:6" ht="12.75">
      <c r="A153" s="517"/>
      <c r="B153" s="518"/>
      <c r="C153" s="631" t="s">
        <v>856</v>
      </c>
      <c r="D153" s="631"/>
      <c r="E153" s="631"/>
      <c r="F153" s="631"/>
    </row>
    <row r="154" spans="3:5" ht="12.75">
      <c r="C154" s="517"/>
      <c r="D154" s="517" t="s">
        <v>872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maria</cp:lastModifiedBy>
  <cp:lastPrinted>2012-10-17T12:09:02Z</cp:lastPrinted>
  <dcterms:created xsi:type="dcterms:W3CDTF">2000-06-29T12:02:40Z</dcterms:created>
  <dcterms:modified xsi:type="dcterms:W3CDTF">2012-10-17T12:11:08Z</dcterms:modified>
  <cp:category/>
  <cp:version/>
  <cp:contentType/>
  <cp:contentStatus/>
</cp:coreProperties>
</file>