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5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<sst xmlns="http://schemas.openxmlformats.org/spreadsheetml/2006/main" count="1078" uniqueCount="882">
  <si>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</si>
  <si>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</si>
  <si>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</si>
  <si>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</si>
  <si>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</si>
  <si>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</si>
  <si>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</si>
  <si>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</si>
  <si>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</si>
  <si>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</si>
  <si>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</si>
  <si>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</si>
  <si>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</si>
  <si>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</si>
  <si>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</si>
  <si>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</si>
  <si>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</si>
  <si>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</si>
  <si>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</si>
  <si>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</si>
  <si>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</si>
  <si>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</si>
  <si>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</si>
  <si>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</si>
  <si>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</si>
  <si>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</si>
  <si>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</si>
  <si>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</si>
  <si>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</si>
  <si>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</si>
  <si>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</si>
  <si>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</si>
  <si>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</si>
  <si>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</si>
  <si>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</si>
  <si>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</si>
  <si>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</si>
  <si>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</si>
  <si>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</si>
  <si>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</si>
  <si>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</si>
  <si>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</si>
  <si>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</si>
  <si>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</si>
  <si>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</si>
  <si>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</si>
  <si>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</si>
  <si>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</si>
  <si>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</si>
  <si>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</si>
  <si>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</si>
  <si>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</si>
  <si>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</si>
  <si>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</si>
  <si>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</si>
  <si>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</si>
  <si>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</si>
  <si>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</si>
  <si>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</si>
  <si>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</si>
  <si>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</si>
  <si>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</si>
  <si>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</si>
  <si>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</si>
  <si>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</si>
  <si>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</si>
  <si>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</si>
  <si>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</si>
  <si>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</si>
  <si>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</si>
  <si>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</si>
  <si>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</si>
  <si>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</si>
  <si>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</si>
  <si>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</si>
  <si>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</si>
  <si>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</si>
  <si>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</si>
  <si>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</si>
  <si>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</si>
  <si>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</si>
  <si>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</si>
  <si>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</si>
  <si>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</si>
  <si>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</si>
  <si>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</si>
  <si>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</si>
  <si>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</si>
  <si>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</si>
  <si>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</si>
  <si>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</si>
  <si>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</si>
  <si>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</si>
  <si>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</si>
  <si>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</si>
  <si>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</si>
  <si>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</si>
  <si>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</si>
  <si>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</si>
  <si>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</si>
  <si>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</si>
  <si>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</si>
  <si>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</si>
  <si>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</si>
  <si>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</si>
  <si>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</si>
  <si>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</si>
  <si>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</si>
  <si>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</si>
  <si>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</si>
  <si>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</si>
  <si>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</si>
  <si>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</si>
  <si>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</si>
  <si>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</si>
  <si>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</si>
  <si>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</si>
  <si>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</si>
  <si>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</si>
  <si>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</si>
  <si>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</si>
  <si>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</si>
  <si>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</si>
  <si>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</si>
  <si>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</si>
  <si>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</si>
  <si>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</si>
  <si>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</si>
  <si>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</si>
  <si>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</si>
  <si>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</si>
  <si>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</si>
  <si>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</si>
  <si>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</si>
  <si>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</si>
  <si>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</si>
  <si>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</si>
  <si>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</si>
  <si>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</si>
  <si>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</si>
  <si>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</si>
  <si>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</si>
  <si>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</si>
  <si>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</si>
  <si>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</si>
  <si>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</si>
  <si>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</si>
  <si>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</si>
  <si>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</si>
  <si>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</si>
  <si>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</si>
  <si>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</si>
  <si>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</si>
  <si>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</si>
  <si>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</si>
  <si>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</si>
  <si>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</si>
  <si>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</si>
  <si>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</si>
  <si>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</si>
  <si>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</si>
  <si>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</si>
  <si>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</si>
  <si>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</si>
  <si>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</si>
  <si>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</si>
  <si>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</si>
  <si>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</si>
  <si>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</si>
  <si>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</si>
  <si>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</si>
  <si>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</si>
  <si>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</si>
  <si>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</si>
  <si>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</si>
  <si>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</si>
  <si>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</si>
  <si>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</si>
  <si>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</si>
  <si>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</si>
  <si>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</si>
  <si>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</si>
  <si>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</si>
  <si>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</si>
  <si>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</si>
  <si>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</si>
  <si>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</si>
  <si>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</si>
  <si>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</si>
  <si>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</si>
  <si>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</si>
  <si>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</si>
  <si>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</si>
  <si>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</si>
  <si>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</si>
  <si>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</si>
  <si>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</si>
  <si>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</si>
  <si>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</si>
  <si>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</si>
  <si>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</si>
  <si>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</si>
  <si>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</si>
  <si>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</si>
  <si>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</si>
  <si>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</si>
  <si>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</si>
  <si>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</si>
  <si>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</si>
  <si>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</si>
  <si>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</si>
  <si>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</si>
  <si>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</si>
  <si>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</si>
  <si>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</si>
  <si>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</si>
  <si>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</si>
  <si>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</si>
  <si>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</si>
  <si>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</si>
  <si>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</si>
  <si>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</si>
  <si>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</si>
  <si>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</si>
  <si>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</si>
  <si>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</si>
  <si>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</si>
  <si>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</si>
  <si>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</si>
  <si>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</si>
  <si>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</si>
  <si>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</si>
  <si>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</si>
  <si>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</si>
  <si>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</si>
  <si>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</si>
  <si>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</si>
  <si>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</si>
  <si>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</si>
  <si>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</si>
  <si>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</si>
  <si>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</si>
  <si>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</si>
  <si>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</si>
  <si>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</si>
  <si>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</si>
  <si>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</si>
  <si>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</si>
  <si>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</si>
  <si>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</si>
  <si>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</si>
  <si>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</si>
  <si>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</si>
  <si>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</si>
  <si>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</si>
  <si>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</si>
  <si>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</si>
  <si>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</si>
  <si>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</si>
  <si>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</si>
  <si>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</si>
  <si>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</si>
  <si>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</si>
  <si>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</si>
  <si>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</si>
  <si>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</si>
  <si>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</si>
  <si>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</si>
  <si>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</si>
  <si>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</si>
  <si>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</si>
  <si>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</si>
  <si>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</si>
  <si>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</si>
  <si>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</si>
  <si>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</si>
  <si>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</si>
  <si>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</si>
  <si>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</si>
  <si>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</si>
  <si>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</si>
  <si>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</si>
  <si>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</si>
  <si>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</si>
  <si>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</si>
  <si>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</si>
  <si>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</si>
  <si>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</si>
  <si>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</si>
  <si>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</si>
  <si>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</si>
  <si>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</si>
  <si>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</si>
  <si>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</si>
  <si>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</si>
  <si>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</si>
  <si>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</si>
  <si>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</si>
  <si>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</si>
  <si>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</si>
  <si>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</si>
  <si>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</si>
  <si>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</si>
  <si>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</si>
  <si>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</si>
  <si>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</si>
  <si>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</si>
  <si>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</si>
  <si>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</si>
  <si>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</si>
  <si>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</si>
  <si>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</si>
  <si>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</si>
  <si>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</si>
  <si>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</si>
  <si>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</si>
  <si>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</si>
  <si>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</si>
  <si>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</si>
  <si>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</si>
  <si>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</si>
  <si>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</si>
  <si>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</si>
  <si>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</si>
  <si>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</si>
  <si>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</si>
  <si>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</si>
  <si>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</si>
  <si>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</si>
  <si>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</si>
  <si>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</si>
  <si>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</si>
  <si>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</si>
  <si>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</si>
  <si>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</si>
  <si>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</si>
  <si>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</si>
  <si>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</si>
  <si>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</si>
  <si>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</si>
  <si>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</si>
  <si>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</si>
  <si>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</si>
  <si>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</si>
  <si>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</si>
  <si>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</si>
  <si>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</si>
  <si>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</si>
  <si>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</si>
  <si>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</si>
  <si>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</si>
  <si>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</si>
  <si>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</si>
  <si>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</si>
  <si>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</si>
  <si>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</si>
  <si>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</si>
  <si>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</si>
  <si>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</si>
  <si>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</si>
  <si>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</si>
  <si>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</si>
  <si>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</si>
  <si>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</si>
  <si>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</si>
  <si>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</si>
  <si>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</si>
  <si>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</si>
  <si>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</si>
  <si>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</si>
  <si>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</si>
  <si>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</si>
  <si>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</si>
  <si>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</si>
  <si>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</si>
  <si>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</si>
  <si>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</si>
  <si>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</si>
  <si>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</si>
  <si>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</si>
  <si>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</si>
  <si>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</si>
  <si>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</si>
  <si>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</si>
  <si>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</si>
  <si>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</si>
  <si>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</si>
  <si>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</si>
  <si>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</si>
  <si>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</si>
  <si>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</si>
  <si>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</si>
  <si>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</si>
  <si>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</si>
  <si>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</si>
  <si>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</si>
  <si>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</si>
  <si>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</si>
  <si>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</si>
  <si>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</si>
  <si>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</si>
  <si>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</si>
  <si>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</si>
  <si>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</si>
  <si>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</si>
  <si>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</si>
  <si>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</si>
  <si>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</si>
  <si>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</si>
  <si>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</si>
  <si>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</si>
  <si>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</si>
  <si>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</si>
  <si>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</si>
  <si>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</si>
  <si>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</si>
  <si>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</si>
  <si>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</si>
  <si>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</si>
  <si>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</si>
  <si>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</si>
  <si>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</si>
  <si>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</si>
  <si>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</si>
  <si>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</si>
  <si>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</si>
  <si>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</si>
  <si>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</si>
  <si>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</si>
  <si>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</si>
  <si>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</si>
  <si>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</si>
  <si>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</si>
  <si>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</si>
  <si>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</si>
  <si>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</si>
  <si>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</si>
  <si>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</si>
  <si>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</si>
  <si>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</si>
  <si>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</si>
  <si>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</si>
  <si>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</si>
  <si>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</si>
  <si>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</si>
  <si>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</si>
  <si>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</si>
  <si>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</si>
  <si>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</si>
  <si>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</si>
  <si>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</si>
  <si>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</si>
  <si>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</si>
  <si>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</si>
  <si>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</si>
  <si>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</si>
  <si>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</si>
  <si>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</si>
  <si>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</si>
  <si>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</si>
  <si>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</si>
  <si>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</si>
  <si>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</si>
  <si>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</si>
  <si>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</si>
  <si>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</si>
  <si>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</si>
  <si>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</si>
  <si>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</si>
  <si>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</si>
  <si>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</si>
  <si>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</si>
  <si>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</si>
  <si>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</si>
  <si>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</si>
  <si>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</si>
  <si>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</si>
  <si>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</si>
  <si>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</si>
  <si>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</si>
  <si>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</si>
  <si>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</si>
  <si>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</si>
  <si>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</si>
  <si>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</si>
  <si>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</si>
  <si>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</si>
  <si>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</si>
  <si>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</si>
  <si>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</si>
  <si>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</si>
  <si>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</si>
  <si>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</si>
  <si>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</si>
  <si>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</si>
  <si>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</si>
  <si>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</si>
  <si>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</si>
  <si>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</si>
  <si>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</si>
  <si>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</si>
  <si>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</si>
  <si>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</si>
  <si>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</si>
  <si>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</si>
  <si>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</si>
  <si>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</si>
  <si>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</si>
  <si>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</si>
  <si>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</si>
  <si>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</si>
  <si>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</si>
  <si>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</si>
  <si>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</si>
  <si>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</si>
  <si>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</si>
  <si>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</si>
  <si>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</si>
  <si>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</si>
  <si>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</si>
  <si>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</si>
  <si>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</si>
  <si>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</si>
  <si>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</si>
  <si>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</si>
  <si>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</si>
  <si>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</si>
  <si>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</si>
  <si>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</si>
  <si>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</si>
  <si>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</si>
  <si>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</si>
  <si>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</si>
  <si>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</si>
  <si>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</si>
  <si>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</si>
  <si>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</si>
  <si>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</si>
  <si>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</si>
  <si>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</si>
  <si>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</si>
  <si>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</si>
  <si>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</si>
  <si>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</si>
  <si>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</si>
  <si>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</si>
  <si>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</si>
  <si>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</si>
  <si>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</si>
  <si>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</si>
  <si>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</si>
  <si>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</si>
  <si>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</si>
  <si>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</si>
  <si>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</si>
  <si>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</si>
  <si>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</si>
  <si>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</si>
  <si>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</si>
  <si>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</si>
  <si>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</si>
  <si>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</si>
  <si>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</si>
  <si>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</si>
  <si>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</si>
  <si>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</si>
  <si>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</si>
  <si>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</si>
  <si>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</si>
  <si>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</si>
  <si>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</si>
  <si>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</si>
  <si>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</si>
  <si>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</si>
  <si>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</si>
  <si>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</si>
  <si>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</si>
  <si>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</si>
  <si>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</si>
  <si>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</si>
  <si>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</si>
  <si>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</si>
  <si>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</si>
  <si>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</si>
  <si>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</si>
  <si>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</si>
  <si>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</si>
  <si>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</si>
  <si>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</si>
  <si>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</si>
  <si>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</si>
  <si>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</si>
  <si>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</si>
  <si>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</si>
  <si>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</si>
  <si>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</si>
  <si>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</si>
  <si>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</si>
  <si>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</si>
  <si>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</si>
  <si>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</si>
  <si>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</si>
  <si>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</si>
  <si>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</si>
  <si>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</si>
  <si>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</si>
  <si>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</si>
  <si>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</si>
  <si>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</si>
  <si>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</si>
  <si>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</si>
  <si>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</si>
  <si>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</si>
  <si>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</si>
  <si>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</si>
  <si>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</si>
  <si>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</si>
  <si>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</si>
  <si>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</si>
  <si>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</si>
  <si>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</si>
  <si>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</si>
  <si>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</si>
  <si>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</si>
  <si>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</si>
  <si>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</si>
  <si>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</si>
  <si>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</si>
  <si>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</si>
  <si>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</si>
  <si>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</si>
  <si>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</si>
  <si>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</si>
  <si>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</si>
  <si>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</si>
  <si>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</si>
  <si>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</si>
  <si>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</si>
  <si>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</si>
  <si>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</si>
  <si>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</si>
  <si>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</si>
  <si>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</si>
  <si>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</si>
  <si>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</si>
  <si>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</si>
  <si>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</si>
  <si>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</si>
  <si>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</si>
  <si>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</si>
  <si>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</si>
  <si>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</si>
  <si>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</si>
  <si>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</si>
  <si>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</si>
  <si>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</si>
  <si>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</si>
  <si>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</si>
  <si>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</si>
  <si>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</si>
  <si>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</si>
  <si>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</si>
  <si>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</si>
  <si>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</si>
  <si>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</si>
  <si>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</si>
  <si>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</si>
  <si>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</si>
  <si>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</si>
  <si>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</si>
  <si>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</si>
  <si>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</si>
  <si>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</si>
  <si>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</si>
  <si>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</si>
  <si>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</si>
  <si>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</si>
  <si>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</si>
  <si>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</si>
  <si>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</si>
  <si>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</si>
  <si>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</si>
  <si>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</si>
  <si>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</si>
  <si>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</si>
  <si>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</si>
  <si>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</si>
  <si>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</si>
  <si>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</si>
  <si>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</si>
  <si>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</si>
  <si>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</si>
  <si>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</si>
  <si>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</si>
  <si>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</si>
  <si>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</si>
  <si>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</si>
  <si>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</si>
  <si>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</si>
  <si>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</si>
  <si>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</si>
  <si>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</si>
  <si>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</si>
  <si>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</si>
  <si>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</si>
  <si>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</si>
  <si>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</si>
  <si>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</si>
  <si>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</si>
  <si>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</si>
  <si>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</si>
  <si>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</si>
  <si>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</si>
  <si>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</si>
  <si>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</si>
  <si>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</si>
  <si>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</si>
  <si>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</si>
  <si>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</si>
  <si>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</si>
  <si>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</si>
  <si>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</si>
  <si>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</si>
  <si>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</si>
  <si>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</si>
  <si>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</si>
  <si>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</si>
  <si>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</si>
  <si>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</si>
  <si>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</si>
  <si>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</si>
  <si>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</si>
  <si>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</si>
  <si>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</si>
  <si>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</si>
  <si>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</si>
  <si>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</si>
  <si>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</si>
  <si>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</si>
  <si>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</si>
  <si>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</si>
  <si>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</si>
  <si>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</si>
  <si>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</si>
  <si>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</si>
  <si>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</si>
  <si>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</si>
  <si>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</si>
  <si>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</si>
  <si>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</si>
  <si>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</si>
  <si>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</si>
  <si>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</si>
  <si>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</si>
  <si>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</si>
  <si>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</si>
  <si>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</si>
  <si>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</si>
  <si>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</si>
  <si>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</si>
  <si>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</si>
  <si>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</si>
  <si>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</si>
  <si>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</si>
  <si>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</si>
  <si>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</si>
  <si>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</si>
  <si>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</si>
  <si>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</si>
  <si>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</si>
  <si>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</si>
  <si>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</si>
  <si>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</si>
  <si>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</si>
  <si>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</si>
  <si>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</si>
  <si>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</si>
  <si>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</si>
  <si>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</si>
  <si>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</si>
  <si>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</si>
  <si>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</si>
  <si>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</si>
  <si>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</si>
  <si>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</si>
  <si>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</si>
  <si>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</si>
  <si>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</si>
  <si>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</si>
  <si>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</si>
  <si>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</si>
  <si>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</si>
  <si>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</si>
  <si>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</si>
  <si>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</si>
  <si>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</si>
  <si>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</si>
  <si>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</si>
  <si>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</si>
  <si>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</si>
  <si>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</si>
  <si>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</si>
  <si>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</si>
  <si>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</si>
  <si>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</si>
  <si>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</si>
  <si>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</si>
  <si>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</si>
  <si>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</si>
  <si>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</si>
  <si>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</si>
  <si>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</si>
  <si>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</si>
  <si>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</si>
  <si>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</si>
  <si>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</si>
  <si>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</si>
  <si>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</si>
  <si>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</si>
  <si>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</si>
  <si>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</si>
  <si>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</si>
  <si>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</si>
  <si>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</si>
  <si>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</si>
  <si>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</si>
  <si>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</si>
  <si>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</si>
  <si>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</si>
  <si>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</si>
  <si>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</si>
  <si>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</si>
  <si>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</si>
  <si>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</si>
  <si>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</si>
  <si>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</si>
  <si>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</si>
  <si>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</si>
  <si>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</si>
  <si>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</si>
  <si>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</si>
  <si>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</si>
  <si>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</si>
  <si>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</si>
  <si>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</si>
  <si>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</si>
  <si>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</si>
  <si>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</si>
  <si>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</si>
  <si>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</si>
  <si>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</si>
  <si>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</si>
  <si>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</si>
  <si>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</si>
  <si>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</si>
  <si>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</si>
  <si>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</si>
  <si>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</si>
  <si>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</si>
  <si>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</si>
  <si>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</si>
  <si>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</si>
  <si>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</si>
  <si>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</si>
  <si>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</si>
  <si>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</si>
  <si>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</si>
  <si>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</si>
  <si>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</si>
  <si>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</si>
  <si>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</si>
  <si>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 xml:space="preserve"> 01.01.2012 - 31.12.2012 г.</t>
  </si>
  <si>
    <t>Дата на съставяне: 22.01.2013</t>
  </si>
  <si>
    <t>Дата на съставяне:                 22.01.2013</t>
  </si>
  <si>
    <t>Дата  на съставяне:      22.01.2013</t>
  </si>
  <si>
    <t>Дата на съставяне:  22.01.2013</t>
  </si>
  <si>
    <t>Дата на съставяне: 22.00.2013</t>
  </si>
  <si>
    <t>Дата на съставяне:    22.01.2013</t>
  </si>
  <si>
    <t>(Ст. Спасова)</t>
  </si>
  <si>
    <t xml:space="preserve">                       (Георги Иванов)</t>
  </si>
  <si>
    <t xml:space="preserve">                       (Ст. Спасова)</t>
  </si>
  <si>
    <t>(Георги Иванов)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</si>
</sst>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1" applyNumberFormat="0" applyAlignment="0" applyProtection="0"/>
    <xf numFmtId="0" fontId="2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6" fillId="15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A1">
      <selection activeCell="H98" sqref="H98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864</v>
      </c>
      <c r="F3" s="217" t="s">
        <v>2</v>
      </c>
      <c r="G3" s="172"/>
      <c r="H3" s="461">
        <v>130542972</v>
      </c>
    </row>
    <row r="4" spans="1:8" ht="15">
      <c r="A4" s="582" t="s">
        <v>866</v>
      </c>
      <c r="B4" s="588"/>
      <c r="C4" s="588"/>
      <c r="D4" s="588"/>
      <c r="E4" s="504" t="s">
        <v>865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1008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>
        <v>1008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1008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-2152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-2152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-961</v>
      </c>
      <c r="H32" s="316">
        <v>-3160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-3113</v>
      </c>
      <c r="H33" s="154">
        <f>H27+H31+H32</f>
        <v>-3160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-1397</v>
      </c>
      <c r="H36" s="154">
        <f>H25+H17+H33</f>
        <v>-436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>
        <v>815</v>
      </c>
      <c r="D54" s="151">
        <v>726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1415</v>
      </c>
      <c r="D55" s="155">
        <f>D19+D20+D21+D27+D32+D45+D51+D53+D54</f>
        <v>1326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9</v>
      </c>
      <c r="D58" s="151">
        <v>18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9935</v>
      </c>
      <c r="H59" s="152">
        <v>9070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3035</v>
      </c>
      <c r="H61" s="154">
        <f>SUM(H62:H68)</f>
        <v>3133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9</v>
      </c>
      <c r="D64" s="155">
        <f>SUM(D58:D63)</f>
        <v>18</v>
      </c>
      <c r="E64" s="237" t="s">
        <v>199</v>
      </c>
      <c r="F64" s="242" t="s">
        <v>200</v>
      </c>
      <c r="G64" s="152">
        <v>848</v>
      </c>
      <c r="H64" s="152">
        <v>939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>
        <v>2</v>
      </c>
    </row>
    <row r="67" spans="1:8" ht="15">
      <c r="A67" s="235" t="s">
        <v>206</v>
      </c>
      <c r="B67" s="241" t="s">
        <v>207</v>
      </c>
      <c r="C67" s="151">
        <v>726</v>
      </c>
      <c r="D67" s="151">
        <v>869</v>
      </c>
      <c r="E67" s="237" t="s">
        <v>208</v>
      </c>
      <c r="F67" s="242" t="s">
        <v>209</v>
      </c>
      <c r="G67" s="152"/>
      <c r="H67" s="152">
        <v>1</v>
      </c>
    </row>
    <row r="68" spans="1:8" ht="15">
      <c r="A68" s="235" t="s">
        <v>210</v>
      </c>
      <c r="B68" s="241" t="s">
        <v>211</v>
      </c>
      <c r="C68" s="151">
        <v>707</v>
      </c>
      <c r="D68" s="151">
        <v>585</v>
      </c>
      <c r="E68" s="237" t="s">
        <v>212</v>
      </c>
      <c r="F68" s="242" t="s">
        <v>213</v>
      </c>
      <c r="G68" s="152">
        <v>2187</v>
      </c>
      <c r="H68" s="152">
        <v>2191</v>
      </c>
    </row>
    <row r="69" spans="1:8" ht="15">
      <c r="A69" s="235" t="s">
        <v>214</v>
      </c>
      <c r="B69" s="241" t="s">
        <v>215</v>
      </c>
      <c r="C69" s="151">
        <v>105</v>
      </c>
      <c r="D69" s="151">
        <v>206</v>
      </c>
      <c r="E69" s="251" t="s">
        <v>77</v>
      </c>
      <c r="F69" s="242" t="s">
        <v>216</v>
      </c>
      <c r="G69" s="152">
        <v>149</v>
      </c>
      <c r="H69" s="152">
        <v>9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>
        <v>2</v>
      </c>
    </row>
    <row r="71" spans="1:18" ht="15">
      <c r="A71" s="235" t="s">
        <v>221</v>
      </c>
      <c r="B71" s="241" t="s">
        <v>222</v>
      </c>
      <c r="C71" s="151">
        <v>42</v>
      </c>
      <c r="D71" s="151"/>
      <c r="E71" s="253" t="s">
        <v>45</v>
      </c>
      <c r="F71" s="273" t="s">
        <v>223</v>
      </c>
      <c r="G71" s="161">
        <f>G59+G60+G61+G69+G70</f>
        <v>13119</v>
      </c>
      <c r="H71" s="161">
        <f>H59+H60+H61+H69+H70</f>
        <v>12214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68</v>
      </c>
      <c r="D74" s="151">
        <v>68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1654</v>
      </c>
      <c r="D75" s="155">
        <f>SUM(D67:D74)</f>
        <v>1734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13119</v>
      </c>
      <c r="H79" s="162">
        <f>H71+H74+H75+H76</f>
        <v>12214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v>56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22</v>
      </c>
      <c r="D88" s="151">
        <v>22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74</v>
      </c>
      <c r="D90" s="151">
        <v>75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97</v>
      </c>
      <c r="D91" s="155">
        <f>SUM(D87:D90)</f>
        <v>153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10350</v>
      </c>
      <c r="D93" s="155">
        <f>D64+D75+D84+D91+D92</f>
        <v>10495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11765</v>
      </c>
      <c r="D94" s="164">
        <f>D93+D55</f>
        <v>11821</v>
      </c>
      <c r="E94" s="449" t="s">
        <v>269</v>
      </c>
      <c r="F94" s="289" t="s">
        <v>270</v>
      </c>
      <c r="G94" s="165">
        <f>G36+G39+G55+G79</f>
        <v>11765</v>
      </c>
      <c r="H94" s="165">
        <f>H36+H39+H55+H79</f>
        <v>11821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6" t="s">
        <v>855</v>
      </c>
      <c r="G97" s="586"/>
      <c r="H97" s="586"/>
      <c r="M97" s="157"/>
    </row>
    <row r="98" spans="1:13" ht="15.75">
      <c r="A98" s="45" t="s">
        <v>872</v>
      </c>
      <c r="B98" s="432"/>
      <c r="C98" s="586" t="s">
        <v>272</v>
      </c>
      <c r="D98" s="586"/>
      <c r="E98" s="586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878</v>
      </c>
      <c r="F99" s="1"/>
      <c r="G99" s="1"/>
      <c r="H99" s="1"/>
    </row>
    <row r="100" spans="1:8" ht="15">
      <c r="A100" s="173"/>
      <c r="B100" s="173"/>
      <c r="C100" s="586"/>
      <c r="D100" s="587"/>
      <c r="E100" s="587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49" sqref="D49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САФ МАГЕЛАН АД</v>
      </c>
      <c r="C2" s="591"/>
      <c r="D2" s="591"/>
      <c r="E2" s="591"/>
      <c r="F2" s="593" t="s">
        <v>2</v>
      </c>
      <c r="G2" s="593"/>
      <c r="H2" s="526">
        <f>'справка №1-БАЛАНС'!H3</f>
        <v>130542972</v>
      </c>
    </row>
    <row r="3" spans="1:8" ht="15">
      <c r="A3" s="467" t="s">
        <v>274</v>
      </c>
      <c r="B3" s="591" t="str">
        <f>'справка №1-БАЛАНС'!E4</f>
        <v> неконсолидиран</v>
      </c>
      <c r="C3" s="591"/>
      <c r="D3" s="591"/>
      <c r="E3" s="59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2" t="str">
        <f>'справка №1-БАЛАНС'!E5</f>
        <v> 01.01.2012 - 31.12.2012 г.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>
        <v>518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10</v>
      </c>
      <c r="D10" s="46">
        <v>313</v>
      </c>
      <c r="E10" s="298" t="s">
        <v>288</v>
      </c>
      <c r="F10" s="549" t="s">
        <v>289</v>
      </c>
      <c r="G10" s="550">
        <v>134</v>
      </c>
      <c r="H10" s="550">
        <v>6141</v>
      </c>
    </row>
    <row r="11" spans="1:8" ht="12">
      <c r="A11" s="298" t="s">
        <v>290</v>
      </c>
      <c r="B11" s="299" t="s">
        <v>291</v>
      </c>
      <c r="C11" s="46"/>
      <c r="D11" s="46">
        <v>306</v>
      </c>
      <c r="E11" s="300" t="s">
        <v>292</v>
      </c>
      <c r="F11" s="549" t="s">
        <v>293</v>
      </c>
      <c r="G11" s="550"/>
      <c r="H11" s="550">
        <v>1505</v>
      </c>
    </row>
    <row r="12" spans="1:8" ht="12">
      <c r="A12" s="298" t="s">
        <v>294</v>
      </c>
      <c r="B12" s="299" t="s">
        <v>295</v>
      </c>
      <c r="C12" s="46">
        <v>29</v>
      </c>
      <c r="D12" s="46">
        <v>381</v>
      </c>
      <c r="E12" s="300" t="s">
        <v>77</v>
      </c>
      <c r="F12" s="549" t="s">
        <v>296</v>
      </c>
      <c r="G12" s="550">
        <v>18</v>
      </c>
      <c r="H12" s="550">
        <v>1940</v>
      </c>
    </row>
    <row r="13" spans="1:18" ht="12">
      <c r="A13" s="298" t="s">
        <v>297</v>
      </c>
      <c r="B13" s="299" t="s">
        <v>298</v>
      </c>
      <c r="C13" s="46">
        <v>6</v>
      </c>
      <c r="D13" s="46">
        <v>61</v>
      </c>
      <c r="E13" s="301" t="s">
        <v>50</v>
      </c>
      <c r="F13" s="551" t="s">
        <v>299</v>
      </c>
      <c r="G13" s="548">
        <f>SUM(G9:G12)</f>
        <v>152</v>
      </c>
      <c r="H13" s="548">
        <f>SUM(H9:H12)</f>
        <v>9586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130</v>
      </c>
      <c r="D14" s="46">
        <v>7886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>
        <v>-6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162</v>
      </c>
      <c r="D16" s="47">
        <v>2639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>
        <v>2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338</v>
      </c>
      <c r="D19" s="49">
        <f>SUM(D9:D15)+D16</f>
        <v>12098</v>
      </c>
      <c r="E19" s="304" t="s">
        <v>316</v>
      </c>
      <c r="F19" s="552" t="s">
        <v>317</v>
      </c>
      <c r="G19" s="550">
        <v>2</v>
      </c>
      <c r="H19" s="550">
        <v>12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864</v>
      </c>
      <c r="D22" s="46">
        <v>885</v>
      </c>
      <c r="E22" s="304" t="s">
        <v>325</v>
      </c>
      <c r="F22" s="552" t="s">
        <v>326</v>
      </c>
      <c r="G22" s="550">
        <v>10</v>
      </c>
      <c r="H22" s="550">
        <v>41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>
        <v>11</v>
      </c>
      <c r="D24" s="46">
        <v>32</v>
      </c>
      <c r="E24" s="301" t="s">
        <v>102</v>
      </c>
      <c r="F24" s="554" t="s">
        <v>333</v>
      </c>
      <c r="G24" s="548">
        <f>SUM(G19:G23)</f>
        <v>12</v>
      </c>
      <c r="H24" s="548">
        <f>SUM(H19:H23)</f>
        <v>53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</v>
      </c>
      <c r="D25" s="46">
        <v>5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876</v>
      </c>
      <c r="D26" s="49">
        <f>SUM(D22:D25)</f>
        <v>922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1214</v>
      </c>
      <c r="D28" s="50">
        <f>D26+D19</f>
        <v>13020</v>
      </c>
      <c r="E28" s="127" t="s">
        <v>338</v>
      </c>
      <c r="F28" s="554" t="s">
        <v>339</v>
      </c>
      <c r="G28" s="548">
        <f>G13+G15+G24</f>
        <v>164</v>
      </c>
      <c r="H28" s="548">
        <f>H13+H15+H24</f>
        <v>9639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1050</v>
      </c>
      <c r="H30" s="53">
        <f>IF((D28-H28)&gt;0,D28-H28,0)</f>
        <v>3381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1214</v>
      </c>
      <c r="D33" s="49">
        <f>D28-D31+D32</f>
        <v>13020</v>
      </c>
      <c r="E33" s="127" t="s">
        <v>352</v>
      </c>
      <c r="F33" s="554" t="s">
        <v>353</v>
      </c>
      <c r="G33" s="53">
        <f>G32-G31+G28</f>
        <v>164</v>
      </c>
      <c r="H33" s="53">
        <f>H32-H31+H28</f>
        <v>9639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1050</v>
      </c>
      <c r="H34" s="548">
        <f>IF((D33-H33)&gt;0,D33-H33,0)</f>
        <v>3381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-89</v>
      </c>
      <c r="D35" s="49">
        <f>D36+D37+D38</f>
        <v>-221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-89</v>
      </c>
      <c r="D37" s="430">
        <v>-221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961</v>
      </c>
      <c r="H39" s="559">
        <f>IF(H34&gt;0,IF(D35+H34&lt;0,0,D35+H34),IF(D34-D35&lt;0,D35-D34,0))</f>
        <v>3160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961</v>
      </c>
      <c r="H41" s="52">
        <f>IF(D39=0,IF(H39-H40&gt;0,H39-H40+D40,0),IF(D39-D40&lt;0,D40-D39+H40,0))</f>
        <v>3160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1125</v>
      </c>
      <c r="D42" s="53">
        <f>D33+D35+D39</f>
        <v>12799</v>
      </c>
      <c r="E42" s="128" t="s">
        <v>379</v>
      </c>
      <c r="F42" s="129" t="s">
        <v>380</v>
      </c>
      <c r="G42" s="53">
        <f>G39+G33</f>
        <v>1125</v>
      </c>
      <c r="H42" s="53">
        <f>H39+H33</f>
        <v>12799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41296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878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1">
      <selection activeCell="B51" sqref="B51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01.01.2012 - 31.12.2012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205</v>
      </c>
      <c r="D10" s="54">
        <v>2622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-219</v>
      </c>
      <c r="D11" s="54">
        <v>-2550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-37</v>
      </c>
      <c r="D13" s="54">
        <v>-392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</v>
      </c>
      <c r="D14" s="54">
        <v>-45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>
        <v>-865</v>
      </c>
      <c r="D17" s="54">
        <v>-722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>
        <v>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-921</v>
      </c>
      <c r="D20" s="55">
        <f>SUM(D10:D19)</f>
        <v>-1086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384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384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865</v>
      </c>
      <c r="D36" s="54">
        <v>2208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-981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-674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-1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865</v>
      </c>
      <c r="D42" s="55">
        <f>SUM(D34:D41)</f>
        <v>552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-56</v>
      </c>
      <c r="D43" s="55">
        <f>D42+D32+D20</f>
        <v>-150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153</v>
      </c>
      <c r="D44" s="132">
        <v>303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97</v>
      </c>
      <c r="D45" s="55">
        <f>D44+D43</f>
        <v>153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97</v>
      </c>
      <c r="D46" s="56">
        <v>153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5"/>
      <c r="D50" s="595"/>
      <c r="G50" s="133"/>
      <c r="H50" s="133"/>
    </row>
    <row r="51" spans="1:8" ht="12">
      <c r="A51" s="318"/>
      <c r="B51" s="318" t="s">
        <v>880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">
      <c r="A53" s="318"/>
      <c r="B53" s="318" t="s">
        <v>879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K38" sqref="K38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9" t="s">
        <v>459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 САФ МАГЕЛАН АД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600" t="str">
        <f>'справка №1-БАЛАНС'!E4</f>
        <v> неконсолидиран</v>
      </c>
      <c r="C4" s="600"/>
      <c r="D4" s="600"/>
      <c r="E4" s="600"/>
      <c r="F4" s="600"/>
      <c r="G4" s="600"/>
      <c r="H4" s="600"/>
      <c r="I4" s="600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 01.01.2012 - 31.12.2012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1008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-3160</v>
      </c>
      <c r="K11" s="60"/>
      <c r="L11" s="344">
        <f>SUM(C11:K11)</f>
        <v>-436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1008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-3160</v>
      </c>
      <c r="K15" s="61">
        <f t="shared" si="2"/>
        <v>0</v>
      </c>
      <c r="L15" s="344">
        <f t="shared" si="1"/>
        <v>-436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-961</v>
      </c>
      <c r="K16" s="60"/>
      <c r="L16" s="344">
        <f t="shared" si="1"/>
        <v>-961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>
        <v>-1008</v>
      </c>
      <c r="G20" s="60"/>
      <c r="H20" s="60"/>
      <c r="I20" s="60"/>
      <c r="J20" s="60">
        <v>1008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-3113</v>
      </c>
      <c r="K29" s="59">
        <f t="shared" si="6"/>
        <v>0</v>
      </c>
      <c r="L29" s="344">
        <f t="shared" si="1"/>
        <v>-1397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-3113</v>
      </c>
      <c r="K32" s="59">
        <f t="shared" si="7"/>
        <v>0</v>
      </c>
      <c r="L32" s="344">
        <f t="shared" si="1"/>
        <v>-1397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862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454" t="s">
        <v>874</v>
      </c>
      <c r="B36" s="19"/>
      <c r="C36" s="15"/>
      <c r="D36" s="598" t="s">
        <v>521</v>
      </c>
      <c r="E36" s="598"/>
      <c r="F36" s="598"/>
      <c r="G36" s="598"/>
      <c r="H36" s="598"/>
      <c r="I36" s="598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878</v>
      </c>
      <c r="F37" s="538"/>
      <c r="G37" s="538"/>
      <c r="H37" s="538"/>
      <c r="I37" s="538"/>
      <c r="J37" s="538"/>
      <c r="K37" s="538" t="s">
        <v>881</v>
      </c>
      <c r="L37" s="348"/>
      <c r="M37" s="348"/>
      <c r="N37" s="11"/>
    </row>
    <row r="38" spans="1:14" ht="12">
      <c r="A38" s="454"/>
      <c r="B38" s="19"/>
      <c r="C38" s="15"/>
      <c r="D38" s="598"/>
      <c r="E38" s="598"/>
      <c r="F38" s="598"/>
      <c r="G38" s="598"/>
      <c r="H38" s="598"/>
      <c r="I38" s="598"/>
      <c r="J38" s="15"/>
      <c r="K38" s="15"/>
      <c r="L38" s="598"/>
      <c r="M38" s="59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K19" sqref="K19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 САФ МАГЕЛАН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10" t="s">
        <v>4</v>
      </c>
      <c r="B3" s="611"/>
      <c r="C3" s="613" t="str">
        <f>'справка №1-БАЛАНС'!E5</f>
        <v> 01.01.2012 - 31.12.2012 г.</v>
      </c>
      <c r="D3" s="613"/>
      <c r="E3" s="613"/>
      <c r="F3" s="485"/>
      <c r="G3" s="485"/>
      <c r="H3" s="485"/>
      <c r="I3" s="485"/>
      <c r="J3" s="485"/>
      <c r="K3" s="485"/>
      <c r="L3" s="485"/>
      <c r="M3" s="580" t="s">
        <v>3</v>
      </c>
      <c r="N3" s="58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81" t="s">
        <v>463</v>
      </c>
      <c r="B5" s="577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5" t="s">
        <v>529</v>
      </c>
      <c r="R5" s="605" t="s">
        <v>530</v>
      </c>
    </row>
    <row r="6" spans="1:18" s="100" customFormat="1" ht="60">
      <c r="A6" s="578"/>
      <c r="B6" s="579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6"/>
      <c r="R6" s="606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03" t="s">
        <v>863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878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1">
      <selection activeCell="D113" sqref="D113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01.01.2012 - 31.12.2012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726</v>
      </c>
      <c r="D24" s="119">
        <f>SUM(D25:D27)</f>
        <v>0</v>
      </c>
      <c r="E24" s="120">
        <f>SUM(E25:E27)</f>
        <v>726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726</v>
      </c>
      <c r="D26" s="108"/>
      <c r="E26" s="120">
        <f t="shared" si="0"/>
        <v>726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707</v>
      </c>
      <c r="D28" s="108"/>
      <c r="E28" s="120">
        <f t="shared" si="0"/>
        <v>707</v>
      </c>
      <c r="F28" s="106"/>
    </row>
    <row r="29" spans="1:6" ht="12">
      <c r="A29" s="396" t="s">
        <v>650</v>
      </c>
      <c r="B29" s="397" t="s">
        <v>651</v>
      </c>
      <c r="C29" s="108">
        <v>105</v>
      </c>
      <c r="D29" s="108"/>
      <c r="E29" s="120">
        <f t="shared" si="0"/>
        <v>105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42</v>
      </c>
      <c r="D31" s="108"/>
      <c r="E31" s="120">
        <f t="shared" si="0"/>
        <v>42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</v>
      </c>
      <c r="D33" s="105">
        <f>SUM(D34:D37)</f>
        <v>0</v>
      </c>
      <c r="E33" s="121">
        <f>SUM(E34:E37)</f>
        <v>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6</v>
      </c>
      <c r="D37" s="108"/>
      <c r="E37" s="120">
        <f t="shared" si="0"/>
        <v>6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68</v>
      </c>
      <c r="D38" s="105">
        <f>SUM(D39:D42)</f>
        <v>0</v>
      </c>
      <c r="E38" s="121">
        <f>SUM(E39:E42)</f>
        <v>68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68</v>
      </c>
      <c r="D42" s="108"/>
      <c r="E42" s="120">
        <f t="shared" si="0"/>
        <v>68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1654</v>
      </c>
      <c r="D43" s="104">
        <f>D24+D28+D29+D31+D30+D32+D33+D38</f>
        <v>0</v>
      </c>
      <c r="E43" s="118">
        <f>E24+E28+E29+E31+E30+E32+E33+E38</f>
        <v>1654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1654</v>
      </c>
      <c r="D44" s="103">
        <f>D43+D21+D19+D9</f>
        <v>0</v>
      </c>
      <c r="E44" s="118">
        <f>E43+E21+E19+E9</f>
        <v>1654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9935</v>
      </c>
      <c r="D75" s="103">
        <f>D76+D78</f>
        <v>0</v>
      </c>
      <c r="E75" s="103">
        <f>E76+E78</f>
        <v>9935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9935</v>
      </c>
      <c r="D76" s="108"/>
      <c r="E76" s="119">
        <f t="shared" si="1"/>
        <v>9935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3035</v>
      </c>
      <c r="D85" s="104">
        <f>SUM(D86:D90)+D94</f>
        <v>0</v>
      </c>
      <c r="E85" s="104">
        <f>SUM(E86:E90)+E94</f>
        <v>3035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848</v>
      </c>
      <c r="D87" s="108"/>
      <c r="E87" s="119">
        <f t="shared" si="1"/>
        <v>848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2187</v>
      </c>
      <c r="D90" s="103">
        <f>SUM(D91:D93)</f>
        <v>0</v>
      </c>
      <c r="E90" s="103">
        <f>SUM(E91:E93)</f>
        <v>2187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2168</v>
      </c>
      <c r="D92" s="108"/>
      <c r="E92" s="119">
        <f t="shared" si="1"/>
        <v>2168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149</v>
      </c>
      <c r="D95" s="108">
        <v>140</v>
      </c>
      <c r="E95" s="119">
        <f t="shared" si="1"/>
        <v>9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13119</v>
      </c>
      <c r="D96" s="104">
        <f>D85+D80+D75+D71+D95</f>
        <v>140</v>
      </c>
      <c r="E96" s="104">
        <f>E85+E80+E75+E71+E95</f>
        <v>12979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13162</v>
      </c>
      <c r="D97" s="104">
        <f>D96+D68+D66</f>
        <v>140</v>
      </c>
      <c r="E97" s="104">
        <f>E96+E68+E66</f>
        <v>13022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2</v>
      </c>
      <c r="D104" s="108"/>
      <c r="E104" s="108">
        <v>2</v>
      </c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2</v>
      </c>
      <c r="D105" s="103">
        <f>SUM(D102:D104)</f>
        <v>0</v>
      </c>
      <c r="E105" s="103">
        <f>SUM(E102:E104)</f>
        <v>2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875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878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881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1" sqref="E3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01.01.2012 - 31.12.2012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878</v>
      </c>
      <c r="F31" s="523"/>
      <c r="G31" s="523"/>
      <c r="H31" s="523"/>
      <c r="I31" s="523" t="s">
        <v>881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55" sqref="D155"/>
    </sheetView>
  </sheetViews>
  <sheetFormatPr defaultColWidth="10.625" defaultRowHeight="12.75"/>
  <cols>
    <col min="1" max="1" width="38.125" style="509" customWidth="1"/>
    <col min="2" max="2" width="8.125" style="519" customWidth="1"/>
    <col min="3" max="3" width="11.375" style="509" customWidth="1"/>
    <col min="4" max="4" width="17.00390625" style="509" customWidth="1"/>
    <col min="5" max="5" width="13.375" style="509" customWidth="1"/>
    <col min="6" max="6" width="12.37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01.01.2012 - 31.12.2012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89.2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878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881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satanasova</cp:lastModifiedBy>
  <cp:lastPrinted>2013-01-28T08:33:55Z</cp:lastPrinted>
  <dcterms:created xsi:type="dcterms:W3CDTF">2000-06-29T12:02:40Z</dcterms:created>
  <dcterms:modified xsi:type="dcterms:W3CDTF">2013-01-28T09:18:24Z</dcterms:modified>
  <cp:category/>
  <cp:version/>
  <cp:contentType/>
  <cp:contentStatus/>
</cp:coreProperties>
</file>