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<sst xmlns="http://schemas.openxmlformats.org/spreadsheetml/2006/main" count="4180" uniqueCount="978">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</sst>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#,##0_ ;\-#,##0\ 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D17" sqref="D17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43555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43612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ТАНЯ ЦВЕТКОВА РАШКОВА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43555</v>
      </c>
    </row>
    <row r="11" spans="1:2" ht="15.75">
      <c r="A11" s="7" t="s">
        <v>950</v>
      </c>
      <c r="B11" s="547">
        <v>43612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4" t="s">
        <v>971</v>
      </c>
    </row>
    <row r="24" spans="1:2" ht="15.75">
      <c r="A24" s="10" t="s">
        <v>892</v>
      </c>
      <c r="B24" s="655" t="s">
        <v>972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-0.01048760555706892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-0.003962536023054755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-0.004217098417218906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-0.0020207321873769845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0.9900562606306424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1.5036553270299249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1.066380738863437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0.009942489521395847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0.009455112584072521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0.2730890831318579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0.1926781262301535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0.2916302128900554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0.9396356525319061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0.4791759611599527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127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0.0065356113627006995</v>
      </c>
    </row>
    <row r="23" spans="1:4" ht="31.5">
      <c r="A23" s="561">
        <v>17</v>
      </c>
      <c r="B23" s="559" t="s">
        <v>953</v>
      </c>
      <c r="C23" s="560" t="s">
        <v>954</v>
      </c>
      <c r="D23" s="615">
        <f>(D21+'2-Отчет за доходите'!C14)/'2-Отчет за доходите'!G31</f>
        <v>0.06528346768864808</v>
      </c>
    </row>
    <row r="24" spans="1:4" ht="31.5">
      <c r="A24" s="561">
        <v>18</v>
      </c>
      <c r="B24" s="559" t="s">
        <v>955</v>
      </c>
      <c r="C24" s="560" t="s">
        <v>956</v>
      </c>
      <c r="D24" s="615">
        <f>('1-Баланс'!G56+'1-Баланс'!G79)/(D21+'2-Отчет за доходите'!C14)</f>
        <v>36.96153846153846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5158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15885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202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86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59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22379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20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280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22679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2772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1143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530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4486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243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2314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8228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31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10838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63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34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97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15426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38105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3842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11324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763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10561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34656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-22785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436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-23221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-77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-22862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19432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414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144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160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2347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1435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4086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1213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445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992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1264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8000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930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2572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6291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955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201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3518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97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798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454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268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9829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222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208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10259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38105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4850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172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367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1558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317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195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8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29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7496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127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147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7643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7643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7643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7078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194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34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7342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143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82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82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7567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76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7567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76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76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77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7643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7555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-5271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-1728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-233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323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-333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-124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-21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-318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43555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43555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102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43555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97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43555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43555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43555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43555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43555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43555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43555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43555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43555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43555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43555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43555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43555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43555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43555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43555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43555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43555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43555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43555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43555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43555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43555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43555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43555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43555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43555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43555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43555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43555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43555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43555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43555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43555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43555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43555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43555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43555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43555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43555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43555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43555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43555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43555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43555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43555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43555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3842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43555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43555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43555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43555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3842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43555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43555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43555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43555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43555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43555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43555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43555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43555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43555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43555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43555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43555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43555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3842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43555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43555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43555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3842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43555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763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43555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43555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43555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43555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763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43555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43555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43555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43555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43555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43555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43555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43555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43555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43555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43555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43555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43555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43555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763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43555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43555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43555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763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43555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43555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43555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43555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43555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43555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43555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43555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43555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43555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43555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43555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43555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43555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43555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43555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43555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43555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43555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43555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43555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43555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43555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10561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43555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43555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43555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43555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10561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43555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43555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43555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43555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43555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43555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43555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43555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43555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43555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43555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43555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43555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43555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10561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43555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43555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43555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10561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43555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765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43555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43555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43555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43555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765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43555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43555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43555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43555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43555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43555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43555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43555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43555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43555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43555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43555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43555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43555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765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43555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43555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43555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765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43555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-23550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43555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43555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43555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43555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-23550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43555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-77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43555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43555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43555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43555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43555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43555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43555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43555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43555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43555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43555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43555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43555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-23627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43555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43555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43555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-23627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43555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43555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43555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43555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43555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43555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43555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43555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43555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43555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43555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43555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43555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43555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43555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43555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43555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43555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43555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43555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43555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43555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43555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19509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43555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43555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43555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43555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19509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43555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-77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43555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43555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43555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43555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43555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43555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43555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43555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43555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43555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43555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43555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43555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19432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43555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43555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43555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19432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43555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413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43555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43555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43555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43555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413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43555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43555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43555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43555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43555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43555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43555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43555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43555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43555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43555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43555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43555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43555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414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43555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43555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43555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43555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43555</v>
      </c>
      <c r="D462" s="99" t="s">
        <v>526</v>
      </c>
      <c r="E462" s="482">
        <v>1</v>
      </c>
      <c r="F462" s="99" t="s">
        <v>525</v>
      </c>
      <c r="H462" s="99">
        <f>'Справка 6'!D12</f>
        <v>8523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43555</v>
      </c>
      <c r="D463" s="99" t="s">
        <v>529</v>
      </c>
      <c r="E463" s="482">
        <v>1</v>
      </c>
      <c r="F463" s="99" t="s">
        <v>528</v>
      </c>
      <c r="H463" s="99">
        <f>'Справка 6'!D13</f>
        <v>41553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43555</v>
      </c>
      <c r="D464" s="99" t="s">
        <v>532</v>
      </c>
      <c r="E464" s="482">
        <v>1</v>
      </c>
      <c r="F464" s="99" t="s">
        <v>531</v>
      </c>
      <c r="H464" s="99">
        <f>'Справка 6'!D14</f>
        <v>621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43555</v>
      </c>
      <c r="D465" s="99" t="s">
        <v>535</v>
      </c>
      <c r="E465" s="482">
        <v>1</v>
      </c>
      <c r="F465" s="99" t="s">
        <v>534</v>
      </c>
      <c r="H465" s="99">
        <f>'Справка 6'!D15</f>
        <v>492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43555</v>
      </c>
      <c r="D466" s="99" t="s">
        <v>537</v>
      </c>
      <c r="E466" s="482">
        <v>1</v>
      </c>
      <c r="F466" s="99" t="s">
        <v>536</v>
      </c>
      <c r="H466" s="99">
        <f>'Справка 6'!D16</f>
        <v>130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43555</v>
      </c>
      <c r="D467" s="99" t="s">
        <v>540</v>
      </c>
      <c r="E467" s="482">
        <v>1</v>
      </c>
      <c r="F467" s="99" t="s">
        <v>539</v>
      </c>
      <c r="H467" s="99">
        <f>'Справка 6'!D17</f>
        <v>10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43555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43555</v>
      </c>
      <c r="D469" s="99" t="s">
        <v>545</v>
      </c>
      <c r="E469" s="482">
        <v>1</v>
      </c>
      <c r="F469" s="99" t="s">
        <v>804</v>
      </c>
      <c r="H469" s="99">
        <f>'Справка 6'!D19</f>
        <v>52305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43555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43555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43555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43555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43555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43555</v>
      </c>
      <c r="D475" s="99" t="s">
        <v>558</v>
      </c>
      <c r="E475" s="482">
        <v>1</v>
      </c>
      <c r="F475" s="99" t="s">
        <v>542</v>
      </c>
      <c r="H475" s="99">
        <f>'Справка 6'!D26</f>
        <v>17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43555</v>
      </c>
      <c r="D476" s="99" t="s">
        <v>560</v>
      </c>
      <c r="E476" s="482">
        <v>1</v>
      </c>
      <c r="F476" s="99" t="s">
        <v>838</v>
      </c>
      <c r="H476" s="99">
        <f>'Справка 6'!D27</f>
        <v>79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43555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43555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43555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43555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43555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43555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43555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43555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43555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43555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43555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43555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43555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43555</v>
      </c>
      <c r="D490" s="99" t="s">
        <v>583</v>
      </c>
      <c r="E490" s="482">
        <v>1</v>
      </c>
      <c r="F490" s="99" t="s">
        <v>582</v>
      </c>
      <c r="H490" s="99">
        <f>'Справка 6'!D42</f>
        <v>52384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43555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43555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43555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43555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43555</v>
      </c>
      <c r="D495" s="99" t="s">
        <v>535</v>
      </c>
      <c r="E495" s="482">
        <v>2</v>
      </c>
      <c r="F495" s="99" t="s">
        <v>534</v>
      </c>
      <c r="H495" s="99">
        <f>'Справка 6'!E15</f>
        <v>2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43555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43555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43555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43555</v>
      </c>
      <c r="D499" s="99" t="s">
        <v>545</v>
      </c>
      <c r="E499" s="482">
        <v>2</v>
      </c>
      <c r="F499" s="99" t="s">
        <v>804</v>
      </c>
      <c r="H499" s="99">
        <f>'Справка 6'!E19</f>
        <v>14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43555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43555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43555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43555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43555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43555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43555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43555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43555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43555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43555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43555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43555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43555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43555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43555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43555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43555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43555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43555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43555</v>
      </c>
      <c r="D520" s="99" t="s">
        <v>583</v>
      </c>
      <c r="E520" s="482">
        <v>2</v>
      </c>
      <c r="F520" s="99" t="s">
        <v>582</v>
      </c>
      <c r="H520" s="99">
        <f>'Справка 6'!E42</f>
        <v>14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43555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43555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43555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43555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43555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43555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43555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43555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43555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43555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43555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43555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43555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43555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43555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43555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43555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43555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43555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43555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43555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43555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43555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43555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43555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43555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43555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43555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43555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43555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43555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43555</v>
      </c>
      <c r="D552" s="99" t="s">
        <v>526</v>
      </c>
      <c r="E552" s="482">
        <v>4</v>
      </c>
      <c r="F552" s="99" t="s">
        <v>525</v>
      </c>
      <c r="H552" s="99">
        <f>'Справка 6'!G12</f>
        <v>8523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43555</v>
      </c>
      <c r="D553" s="99" t="s">
        <v>529</v>
      </c>
      <c r="E553" s="482">
        <v>4</v>
      </c>
      <c r="F553" s="99" t="s">
        <v>528</v>
      </c>
      <c r="H553" s="99">
        <f>'Справка 6'!G13</f>
        <v>41560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43555</v>
      </c>
      <c r="D554" s="99" t="s">
        <v>532</v>
      </c>
      <c r="E554" s="482">
        <v>4</v>
      </c>
      <c r="F554" s="99" t="s">
        <v>531</v>
      </c>
      <c r="H554" s="99">
        <f>'Справка 6'!G14</f>
        <v>621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43555</v>
      </c>
      <c r="D555" s="99" t="s">
        <v>535</v>
      </c>
      <c r="E555" s="482">
        <v>4</v>
      </c>
      <c r="F555" s="99" t="s">
        <v>534</v>
      </c>
      <c r="H555" s="99">
        <f>'Справка 6'!G15</f>
        <v>494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43555</v>
      </c>
      <c r="D556" s="99" t="s">
        <v>537</v>
      </c>
      <c r="E556" s="482">
        <v>4</v>
      </c>
      <c r="F556" s="99" t="s">
        <v>536</v>
      </c>
      <c r="H556" s="99">
        <f>'Справка 6'!G16</f>
        <v>132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43555</v>
      </c>
      <c r="D557" s="99" t="s">
        <v>540</v>
      </c>
      <c r="E557" s="482">
        <v>4</v>
      </c>
      <c r="F557" s="99" t="s">
        <v>539</v>
      </c>
      <c r="H557" s="99">
        <f>'Справка 6'!G17</f>
        <v>13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43555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43555</v>
      </c>
      <c r="D559" s="99" t="s">
        <v>545</v>
      </c>
      <c r="E559" s="482">
        <v>4</v>
      </c>
      <c r="F559" s="99" t="s">
        <v>804</v>
      </c>
      <c r="H559" s="99">
        <f>'Справка 6'!G19</f>
        <v>52319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43555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43555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43555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43555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43555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43555</v>
      </c>
      <c r="D565" s="99" t="s">
        <v>558</v>
      </c>
      <c r="E565" s="482">
        <v>4</v>
      </c>
      <c r="F565" s="99" t="s">
        <v>542</v>
      </c>
      <c r="H565" s="99">
        <f>'Справка 6'!G26</f>
        <v>17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43555</v>
      </c>
      <c r="D566" s="99" t="s">
        <v>560</v>
      </c>
      <c r="E566" s="482">
        <v>4</v>
      </c>
      <c r="F566" s="99" t="s">
        <v>838</v>
      </c>
      <c r="H566" s="99">
        <f>'Справка 6'!G27</f>
        <v>79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43555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43555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43555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43555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43555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43555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43555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43555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43555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43555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43555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43555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43555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43555</v>
      </c>
      <c r="D580" s="99" t="s">
        <v>583</v>
      </c>
      <c r="E580" s="482">
        <v>4</v>
      </c>
      <c r="F580" s="99" t="s">
        <v>582</v>
      </c>
      <c r="H580" s="99">
        <f>'Справка 6'!G42</f>
        <v>52398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43555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43555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43555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43555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43555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43555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43555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43555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43555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43555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43555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43555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43555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43555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43555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43555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43555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43555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43555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43555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43555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43555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43555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43555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43555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43555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43555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43555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43555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43555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43555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43555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43555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43555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43555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43555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43555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43555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43555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43555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43555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43555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43555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43555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43555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43555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43555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43555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43555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43555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43555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43555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43555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43555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43555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43555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43555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43555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43555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43555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43555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43555</v>
      </c>
      <c r="D642" s="99" t="s">
        <v>526</v>
      </c>
      <c r="E642" s="482">
        <v>7</v>
      </c>
      <c r="F642" s="99" t="s">
        <v>525</v>
      </c>
      <c r="H642" s="99">
        <f>'Справка 6'!J12</f>
        <v>8523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43555</v>
      </c>
      <c r="D643" s="99" t="s">
        <v>529</v>
      </c>
      <c r="E643" s="482">
        <v>7</v>
      </c>
      <c r="F643" s="99" t="s">
        <v>528</v>
      </c>
      <c r="H643" s="99">
        <f>'Справка 6'!J13</f>
        <v>41560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43555</v>
      </c>
      <c r="D644" s="99" t="s">
        <v>532</v>
      </c>
      <c r="E644" s="482">
        <v>7</v>
      </c>
      <c r="F644" s="99" t="s">
        <v>531</v>
      </c>
      <c r="H644" s="99">
        <f>'Справка 6'!J14</f>
        <v>621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43555</v>
      </c>
      <c r="D645" s="99" t="s">
        <v>535</v>
      </c>
      <c r="E645" s="482">
        <v>7</v>
      </c>
      <c r="F645" s="99" t="s">
        <v>534</v>
      </c>
      <c r="H645" s="99">
        <f>'Справка 6'!J15</f>
        <v>494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43555</v>
      </c>
      <c r="D646" s="99" t="s">
        <v>537</v>
      </c>
      <c r="E646" s="482">
        <v>7</v>
      </c>
      <c r="F646" s="99" t="s">
        <v>536</v>
      </c>
      <c r="H646" s="99">
        <f>'Справка 6'!J16</f>
        <v>132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43555</v>
      </c>
      <c r="D647" s="99" t="s">
        <v>540</v>
      </c>
      <c r="E647" s="482">
        <v>7</v>
      </c>
      <c r="F647" s="99" t="s">
        <v>539</v>
      </c>
      <c r="H647" s="99">
        <f>'Справка 6'!J17</f>
        <v>13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43555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43555</v>
      </c>
      <c r="D649" s="99" t="s">
        <v>545</v>
      </c>
      <c r="E649" s="482">
        <v>7</v>
      </c>
      <c r="F649" s="99" t="s">
        <v>804</v>
      </c>
      <c r="H649" s="99">
        <f>'Справка 6'!J19</f>
        <v>52319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43555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43555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43555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43555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43555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43555</v>
      </c>
      <c r="D655" s="99" t="s">
        <v>558</v>
      </c>
      <c r="E655" s="482">
        <v>7</v>
      </c>
      <c r="F655" s="99" t="s">
        <v>542</v>
      </c>
      <c r="H655" s="99">
        <f>'Справка 6'!J26</f>
        <v>17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43555</v>
      </c>
      <c r="D656" s="99" t="s">
        <v>560</v>
      </c>
      <c r="E656" s="482">
        <v>7</v>
      </c>
      <c r="F656" s="99" t="s">
        <v>838</v>
      </c>
      <c r="H656" s="99">
        <f>'Справка 6'!J27</f>
        <v>79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43555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43555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43555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43555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43555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43555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43555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43555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43555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43555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43555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43555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43555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43555</v>
      </c>
      <c r="D670" s="99" t="s">
        <v>583</v>
      </c>
      <c r="E670" s="482">
        <v>7</v>
      </c>
      <c r="F670" s="99" t="s">
        <v>582</v>
      </c>
      <c r="H670" s="99">
        <f>'Справка 6'!J42</f>
        <v>52398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43555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43555</v>
      </c>
      <c r="D672" s="99" t="s">
        <v>526</v>
      </c>
      <c r="E672" s="482">
        <v>8</v>
      </c>
      <c r="F672" s="99" t="s">
        <v>525</v>
      </c>
      <c r="H672" s="99">
        <f>'Справка 6'!K12</f>
        <v>3315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43555</v>
      </c>
      <c r="D673" s="99" t="s">
        <v>529</v>
      </c>
      <c r="E673" s="482">
        <v>8</v>
      </c>
      <c r="F673" s="99" t="s">
        <v>528</v>
      </c>
      <c r="H673" s="99">
        <f>'Справка 6'!K13</f>
        <v>25379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43555</v>
      </c>
      <c r="D674" s="99" t="s">
        <v>532</v>
      </c>
      <c r="E674" s="482">
        <v>8</v>
      </c>
      <c r="F674" s="99" t="s">
        <v>531</v>
      </c>
      <c r="H674" s="99">
        <f>'Справка 6'!K14</f>
        <v>405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43555</v>
      </c>
      <c r="D675" s="99" t="s">
        <v>535</v>
      </c>
      <c r="E675" s="482">
        <v>8</v>
      </c>
      <c r="F675" s="99" t="s">
        <v>534</v>
      </c>
      <c r="H675" s="99">
        <f>'Справка 6'!K15</f>
        <v>404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43555</v>
      </c>
      <c r="D676" s="99" t="s">
        <v>537</v>
      </c>
      <c r="E676" s="482">
        <v>8</v>
      </c>
      <c r="F676" s="99" t="s">
        <v>536</v>
      </c>
      <c r="H676" s="99">
        <f>'Справка 6'!K16</f>
        <v>71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43555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43555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43555</v>
      </c>
      <c r="D679" s="99" t="s">
        <v>545</v>
      </c>
      <c r="E679" s="482">
        <v>8</v>
      </c>
      <c r="F679" s="99" t="s">
        <v>804</v>
      </c>
      <c r="H679" s="99">
        <f>'Справка 6'!K19</f>
        <v>29574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43555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43555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43555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43555</v>
      </c>
      <c r="D683" s="99" t="s">
        <v>555</v>
      </c>
      <c r="E683" s="482">
        <v>8</v>
      </c>
      <c r="F683" s="99" t="s">
        <v>554</v>
      </c>
      <c r="H683" s="99">
        <f>'Справка 6'!K24</f>
        <v>57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43555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43555</v>
      </c>
      <c r="D685" s="99" t="s">
        <v>558</v>
      </c>
      <c r="E685" s="482">
        <v>8</v>
      </c>
      <c r="F685" s="99" t="s">
        <v>542</v>
      </c>
      <c r="H685" s="99">
        <f>'Справка 6'!K26</f>
        <v>1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43555</v>
      </c>
      <c r="D686" s="99" t="s">
        <v>560</v>
      </c>
      <c r="E686" s="482">
        <v>8</v>
      </c>
      <c r="F686" s="99" t="s">
        <v>838</v>
      </c>
      <c r="H686" s="99">
        <f>'Справка 6'!K27</f>
        <v>58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43555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43555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43555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43555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43555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43555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43555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43555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43555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43555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43555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43555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43555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43555</v>
      </c>
      <c r="D700" s="99" t="s">
        <v>583</v>
      </c>
      <c r="E700" s="482">
        <v>8</v>
      </c>
      <c r="F700" s="99" t="s">
        <v>582</v>
      </c>
      <c r="H700" s="99">
        <f>'Справка 6'!K42</f>
        <v>29632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43555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43555</v>
      </c>
      <c r="D702" s="99" t="s">
        <v>526</v>
      </c>
      <c r="E702" s="482">
        <v>9</v>
      </c>
      <c r="F702" s="99" t="s">
        <v>525</v>
      </c>
      <c r="H702" s="99">
        <f>'Справка 6'!L12</f>
        <v>36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43555</v>
      </c>
      <c r="D703" s="99" t="s">
        <v>529</v>
      </c>
      <c r="E703" s="482">
        <v>9</v>
      </c>
      <c r="F703" s="99" t="s">
        <v>528</v>
      </c>
      <c r="H703" s="99">
        <f>'Справка 6'!L13</f>
        <v>320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43555</v>
      </c>
      <c r="D704" s="99" t="s">
        <v>532</v>
      </c>
      <c r="E704" s="482">
        <v>9</v>
      </c>
      <c r="F704" s="99" t="s">
        <v>531</v>
      </c>
      <c r="H704" s="99">
        <f>'Справка 6'!L14</f>
        <v>3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43555</v>
      </c>
      <c r="D705" s="99" t="s">
        <v>535</v>
      </c>
      <c r="E705" s="482">
        <v>9</v>
      </c>
      <c r="F705" s="99" t="s">
        <v>534</v>
      </c>
      <c r="H705" s="99">
        <f>'Справка 6'!L15</f>
        <v>5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43555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43555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43555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43555</v>
      </c>
      <c r="D709" s="99" t="s">
        <v>545</v>
      </c>
      <c r="E709" s="482">
        <v>9</v>
      </c>
      <c r="F709" s="99" t="s">
        <v>804</v>
      </c>
      <c r="H709" s="99">
        <f>'Справка 6'!L19</f>
        <v>366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43555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43555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43555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43555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43555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43555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43555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43555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43555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43555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43555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43555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43555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43555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43555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43555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43555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43555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43555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43555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43555</v>
      </c>
      <c r="D730" s="99" t="s">
        <v>583</v>
      </c>
      <c r="E730" s="482">
        <v>9</v>
      </c>
      <c r="F730" s="99" t="s">
        <v>582</v>
      </c>
      <c r="H730" s="99">
        <f>'Справка 6'!L42</f>
        <v>367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43555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43555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43555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43555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43555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43555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43555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43555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43555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43555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43555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43555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43555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43555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43555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43555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43555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43555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43555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43555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43555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43555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43555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43555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43555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43555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43555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43555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43555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43555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43555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43555</v>
      </c>
      <c r="D762" s="99" t="s">
        <v>526</v>
      </c>
      <c r="E762" s="482">
        <v>11</v>
      </c>
      <c r="F762" s="99" t="s">
        <v>525</v>
      </c>
      <c r="H762" s="99">
        <f>'Справка 6'!N12</f>
        <v>3351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43555</v>
      </c>
      <c r="D763" s="99" t="s">
        <v>529</v>
      </c>
      <c r="E763" s="482">
        <v>11</v>
      </c>
      <c r="F763" s="99" t="s">
        <v>528</v>
      </c>
      <c r="H763" s="99">
        <f>'Справка 6'!N13</f>
        <v>25699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43555</v>
      </c>
      <c r="D764" s="99" t="s">
        <v>532</v>
      </c>
      <c r="E764" s="482">
        <v>11</v>
      </c>
      <c r="F764" s="99" t="s">
        <v>531</v>
      </c>
      <c r="H764" s="99">
        <f>'Справка 6'!N14</f>
        <v>408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43555</v>
      </c>
      <c r="D765" s="99" t="s">
        <v>535</v>
      </c>
      <c r="E765" s="482">
        <v>11</v>
      </c>
      <c r="F765" s="99" t="s">
        <v>534</v>
      </c>
      <c r="H765" s="99">
        <f>'Справка 6'!N15</f>
        <v>409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43555</v>
      </c>
      <c r="D766" s="99" t="s">
        <v>537</v>
      </c>
      <c r="E766" s="482">
        <v>11</v>
      </c>
      <c r="F766" s="99" t="s">
        <v>536</v>
      </c>
      <c r="H766" s="99">
        <f>'Справка 6'!N16</f>
        <v>73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43555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43555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43555</v>
      </c>
      <c r="D769" s="99" t="s">
        <v>545</v>
      </c>
      <c r="E769" s="482">
        <v>11</v>
      </c>
      <c r="F769" s="99" t="s">
        <v>804</v>
      </c>
      <c r="H769" s="99">
        <f>'Справка 6'!N19</f>
        <v>29940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43555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43555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43555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43555</v>
      </c>
      <c r="D773" s="99" t="s">
        <v>555</v>
      </c>
      <c r="E773" s="482">
        <v>11</v>
      </c>
      <c r="F773" s="99" t="s">
        <v>554</v>
      </c>
      <c r="H773" s="99">
        <f>'Справка 6'!N24</f>
        <v>58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43555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43555</v>
      </c>
      <c r="D775" s="99" t="s">
        <v>558</v>
      </c>
      <c r="E775" s="482">
        <v>11</v>
      </c>
      <c r="F775" s="99" t="s">
        <v>542</v>
      </c>
      <c r="H775" s="99">
        <f>'Справка 6'!N26</f>
        <v>1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43555</v>
      </c>
      <c r="D776" s="99" t="s">
        <v>560</v>
      </c>
      <c r="E776" s="482">
        <v>11</v>
      </c>
      <c r="F776" s="99" t="s">
        <v>838</v>
      </c>
      <c r="H776" s="99">
        <f>'Справка 6'!N27</f>
        <v>59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43555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43555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43555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43555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43555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43555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43555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43555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43555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43555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43555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43555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43555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43555</v>
      </c>
      <c r="D790" s="99" t="s">
        <v>583</v>
      </c>
      <c r="E790" s="482">
        <v>11</v>
      </c>
      <c r="F790" s="99" t="s">
        <v>582</v>
      </c>
      <c r="H790" s="99">
        <f>'Справка 6'!N42</f>
        <v>29999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43555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43555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43555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43555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43555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43555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43555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43555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43555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43555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43555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43555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43555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43555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43555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43555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43555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43555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43555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43555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43555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43555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43555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43555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43555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43555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43555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43555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43555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43555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43555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43555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43555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43555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43555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43555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43555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43555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43555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43555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43555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43555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43555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43555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43555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43555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43555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43555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43555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43555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43555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43555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43555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43555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43555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43555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43555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43555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43555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43555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43555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43555</v>
      </c>
      <c r="D852" s="99" t="s">
        <v>526</v>
      </c>
      <c r="E852" s="482">
        <v>14</v>
      </c>
      <c r="F852" s="99" t="s">
        <v>525</v>
      </c>
      <c r="H852" s="99">
        <f>'Справка 6'!Q12</f>
        <v>3351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43555</v>
      </c>
      <c r="D853" s="99" t="s">
        <v>529</v>
      </c>
      <c r="E853" s="482">
        <v>14</v>
      </c>
      <c r="F853" s="99" t="s">
        <v>528</v>
      </c>
      <c r="H853" s="99">
        <f>'Справка 6'!Q13</f>
        <v>25699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43555</v>
      </c>
      <c r="D854" s="99" t="s">
        <v>532</v>
      </c>
      <c r="E854" s="482">
        <v>14</v>
      </c>
      <c r="F854" s="99" t="s">
        <v>531</v>
      </c>
      <c r="H854" s="99">
        <f>'Справка 6'!Q14</f>
        <v>408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43555</v>
      </c>
      <c r="D855" s="99" t="s">
        <v>535</v>
      </c>
      <c r="E855" s="482">
        <v>14</v>
      </c>
      <c r="F855" s="99" t="s">
        <v>534</v>
      </c>
      <c r="H855" s="99">
        <f>'Справка 6'!Q15</f>
        <v>409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43555</v>
      </c>
      <c r="D856" s="99" t="s">
        <v>537</v>
      </c>
      <c r="E856" s="482">
        <v>14</v>
      </c>
      <c r="F856" s="99" t="s">
        <v>536</v>
      </c>
      <c r="H856" s="99">
        <f>'Справка 6'!Q16</f>
        <v>73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43555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43555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43555</v>
      </c>
      <c r="D859" s="99" t="s">
        <v>545</v>
      </c>
      <c r="E859" s="482">
        <v>14</v>
      </c>
      <c r="F859" s="99" t="s">
        <v>804</v>
      </c>
      <c r="H859" s="99">
        <f>'Справка 6'!Q19</f>
        <v>29940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43555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43555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43555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43555</v>
      </c>
      <c r="D863" s="99" t="s">
        <v>555</v>
      </c>
      <c r="E863" s="482">
        <v>14</v>
      </c>
      <c r="F863" s="99" t="s">
        <v>554</v>
      </c>
      <c r="H863" s="99">
        <f>'Справка 6'!Q24</f>
        <v>58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43555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43555</v>
      </c>
      <c r="D865" s="99" t="s">
        <v>558</v>
      </c>
      <c r="E865" s="482">
        <v>14</v>
      </c>
      <c r="F865" s="99" t="s">
        <v>542</v>
      </c>
      <c r="H865" s="99">
        <f>'Справка 6'!Q26</f>
        <v>1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43555</v>
      </c>
      <c r="D866" s="99" t="s">
        <v>560</v>
      </c>
      <c r="E866" s="482">
        <v>14</v>
      </c>
      <c r="F866" s="99" t="s">
        <v>838</v>
      </c>
      <c r="H866" s="99">
        <f>'Справка 6'!Q27</f>
        <v>59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43555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43555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43555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43555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43555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43555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43555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43555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43555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43555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43555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43555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43555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43555</v>
      </c>
      <c r="D880" s="99" t="s">
        <v>583</v>
      </c>
      <c r="E880" s="482">
        <v>14</v>
      </c>
      <c r="F880" s="99" t="s">
        <v>582</v>
      </c>
      <c r="H880" s="99">
        <f>'Справка 6'!Q42</f>
        <v>29999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43555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43555</v>
      </c>
      <c r="D882" s="99" t="s">
        <v>526</v>
      </c>
      <c r="E882" s="482">
        <v>15</v>
      </c>
      <c r="F882" s="99" t="s">
        <v>525</v>
      </c>
      <c r="H882" s="99">
        <f>'Справка 6'!R12</f>
        <v>5172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43555</v>
      </c>
      <c r="D883" s="99" t="s">
        <v>529</v>
      </c>
      <c r="E883" s="482">
        <v>15</v>
      </c>
      <c r="F883" s="99" t="s">
        <v>528</v>
      </c>
      <c r="H883" s="99">
        <f>'Справка 6'!R13</f>
        <v>15861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43555</v>
      </c>
      <c r="D884" s="99" t="s">
        <v>532</v>
      </c>
      <c r="E884" s="482">
        <v>15</v>
      </c>
      <c r="F884" s="99" t="s">
        <v>531</v>
      </c>
      <c r="H884" s="99">
        <f>'Справка 6'!R14</f>
        <v>213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43555</v>
      </c>
      <c r="D885" s="99" t="s">
        <v>535</v>
      </c>
      <c r="E885" s="482">
        <v>15</v>
      </c>
      <c r="F885" s="99" t="s">
        <v>534</v>
      </c>
      <c r="H885" s="99">
        <f>'Справка 6'!R15</f>
        <v>85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43555</v>
      </c>
      <c r="D886" s="99" t="s">
        <v>537</v>
      </c>
      <c r="E886" s="482">
        <v>15</v>
      </c>
      <c r="F886" s="99" t="s">
        <v>536</v>
      </c>
      <c r="H886" s="99">
        <f>'Справка 6'!R16</f>
        <v>59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43555</v>
      </c>
      <c r="D887" s="99" t="s">
        <v>540</v>
      </c>
      <c r="E887" s="482">
        <v>15</v>
      </c>
      <c r="F887" s="99" t="s">
        <v>539</v>
      </c>
      <c r="H887" s="99">
        <f>'Справка 6'!R17</f>
        <v>13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43555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43555</v>
      </c>
      <c r="D889" s="99" t="s">
        <v>545</v>
      </c>
      <c r="E889" s="482">
        <v>15</v>
      </c>
      <c r="F889" s="99" t="s">
        <v>804</v>
      </c>
      <c r="H889" s="99">
        <f>'Справка 6'!R19</f>
        <v>22379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43555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43555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43555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43555</v>
      </c>
      <c r="D893" s="99" t="s">
        <v>555</v>
      </c>
      <c r="E893" s="482">
        <v>15</v>
      </c>
      <c r="F893" s="99" t="s">
        <v>554</v>
      </c>
      <c r="H893" s="99">
        <f>'Справка 6'!R24</f>
        <v>4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43555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43555</v>
      </c>
      <c r="D895" s="99" t="s">
        <v>558</v>
      </c>
      <c r="E895" s="482">
        <v>15</v>
      </c>
      <c r="F895" s="99" t="s">
        <v>542</v>
      </c>
      <c r="H895" s="99">
        <f>'Справка 6'!R26</f>
        <v>16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43555</v>
      </c>
      <c r="D896" s="99" t="s">
        <v>560</v>
      </c>
      <c r="E896" s="482">
        <v>15</v>
      </c>
      <c r="F896" s="99" t="s">
        <v>838</v>
      </c>
      <c r="H896" s="99">
        <f>'Справка 6'!R27</f>
        <v>20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43555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43555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43555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43555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43555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43555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43555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43555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43555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43555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43555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43555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43555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43555</v>
      </c>
      <c r="D910" s="99" t="s">
        <v>583</v>
      </c>
      <c r="E910" s="482">
        <v>15</v>
      </c>
      <c r="F910" s="99" t="s">
        <v>582</v>
      </c>
      <c r="H910" s="99">
        <f>'Справка 6'!R42</f>
        <v>22399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43555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43555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43555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43555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43555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43555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43555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43555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43555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43555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43555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280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43555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243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43555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72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43555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171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43555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43555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2314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43555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43555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8228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43555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43555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43555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43555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43555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43555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43555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43555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31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43555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43555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43555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43555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31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43555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10838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43555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11118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43555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43555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43555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43555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43555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43555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43555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43555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43555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43555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43555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43555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243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43555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72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43555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171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43555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43555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2314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43555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43555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8228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43555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43555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43555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43555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43555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43555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43555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43555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31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43555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43555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43555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43555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31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43555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10838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43555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10838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43555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43555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43555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43555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43555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43555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43555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43555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43555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43555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43555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280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43555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43555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43555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43555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43555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43555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43555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43555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43555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43555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43555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43555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43555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43555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43555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43555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43555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43555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43555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43555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43555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280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43555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144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43555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120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43555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43555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43555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160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43555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160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43555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43555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43555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43555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43555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43555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2347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43555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4357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43555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1435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43555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7008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43555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992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43555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955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43555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89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43555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43555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866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43555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930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43555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132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43555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43555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798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43555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43555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2572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43555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43555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2572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43555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43555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43555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5336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43555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201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43555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3518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43555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97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43555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798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43555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268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43555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43555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81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43555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187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43555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454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43555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43555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9829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43555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17829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43555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43555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43555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43555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43555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43555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43555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43555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43555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43555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43555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43555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43555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43555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43555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43555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43555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955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43555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89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43555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43555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866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43555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930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43555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132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43555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43555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798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43555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43555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2572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43555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43555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2572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43555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43555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43555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5336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43555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201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43555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3518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43555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97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43555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798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43555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268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43555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43555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81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43555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187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43555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454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43555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43555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9829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43555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9829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43555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144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43555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120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43555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43555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43555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160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43555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160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43555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43555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43555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43555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43555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43555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2347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43555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4357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43555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1435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43555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7008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43555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992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43555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43555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43555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43555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43555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43555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43555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43555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43555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43555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43555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43555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43555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43555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43555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43555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43555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43555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43555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43555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43555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43555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43555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43555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43555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43555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43555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8000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43555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43555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43555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43555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43555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43555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43555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43555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43555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43555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43555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43555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43555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43555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43555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43555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43555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43555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43555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43555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43555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43555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43555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43555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43555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43555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43555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43555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43555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43555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43555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43555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43555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43555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43555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43555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43555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43555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43555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43555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43555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43555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43555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43555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43555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43555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43555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43555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43555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43555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43555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43555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43555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43555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43555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43555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43555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43555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43555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43555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43555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43555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43555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43555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43555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43555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43555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43555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43555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43555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43555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43555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43555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43555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43555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43555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43555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43555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43555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43555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43555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43555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43555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43555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43555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43555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43555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43555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43555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43555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43555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43555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43555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43555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43555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43555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43555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43555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43555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43555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43555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43555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43555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43555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43555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43555</v>
      </c>
      <c r="D1245" s="99" t="s">
        <v>772</v>
      </c>
      <c r="E1245" s="99">
        <v>4</v>
      </c>
      <c r="F1245" s="99" t="s">
        <v>762</v>
      </c>
      <c r="H1245" s="484">
        <f>'Справка 8'!F20</f>
        <v>6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43555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43555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43555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43555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43555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43555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43555</v>
      </c>
      <c r="D1252" s="99" t="s">
        <v>786</v>
      </c>
      <c r="E1252" s="99">
        <v>4</v>
      </c>
      <c r="F1252" s="99" t="s">
        <v>771</v>
      </c>
      <c r="H1252" s="484">
        <f>'Справка 8'!F27</f>
        <v>6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43555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43555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43555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43555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43555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43555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43555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43555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43555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43555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43555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43555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43555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43555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43555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43555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43555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43555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43555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43555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43555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43555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43555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43555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43555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43555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43555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43555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43555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43555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43555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43555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43555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43555</v>
      </c>
      <c r="D1287" s="99" t="s">
        <v>772</v>
      </c>
      <c r="E1287" s="99">
        <v>7</v>
      </c>
      <c r="F1287" s="99" t="s">
        <v>762</v>
      </c>
      <c r="H1287" s="484">
        <f>'Справка 8'!I20</f>
        <v>6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43555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43555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43555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43555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43555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43555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43555</v>
      </c>
      <c r="D1294" s="99" t="s">
        <v>786</v>
      </c>
      <c r="E1294" s="99">
        <v>7</v>
      </c>
      <c r="F1294" s="99" t="s">
        <v>771</v>
      </c>
      <c r="H1294" s="484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SheetLayoutView="80" workbookViewId="0" topLeftCell="A1">
      <selection activeCell="F69" sqref="F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5158</v>
      </c>
      <c r="D13" s="187">
        <v>5208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15885</v>
      </c>
      <c r="D14" s="187">
        <v>16174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202</v>
      </c>
      <c r="D15" s="187">
        <v>216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86</v>
      </c>
      <c r="D16" s="187">
        <v>88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59</v>
      </c>
      <c r="D17" s="187">
        <v>59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</v>
      </c>
      <c r="D18" s="187">
        <v>10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22379</v>
      </c>
      <c r="D20" s="567">
        <f>SUM(D12:D19)</f>
        <v>22731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3842</v>
      </c>
      <c r="H21" s="187">
        <v>3842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11324</v>
      </c>
      <c r="H22" s="583">
        <f>SUM(H23:H25)</f>
        <v>11324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763</v>
      </c>
      <c r="H23" s="187">
        <v>763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20</v>
      </c>
      <c r="D25" s="187">
        <v>21</v>
      </c>
      <c r="E25" s="84" t="s">
        <v>73</v>
      </c>
      <c r="F25" s="87" t="s">
        <v>74</v>
      </c>
      <c r="G25" s="188">
        <v>10561</v>
      </c>
      <c r="H25" s="187">
        <v>10561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34656</v>
      </c>
      <c r="H26" s="567">
        <f>H20+H21+H22</f>
        <v>34656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20</v>
      </c>
      <c r="D28" s="567">
        <f>SUM(D24:D27)</f>
        <v>21</v>
      </c>
      <c r="E28" s="193" t="s">
        <v>84</v>
      </c>
      <c r="F28" s="87" t="s">
        <v>85</v>
      </c>
      <c r="G28" s="564">
        <f>SUM(G29:G31)</f>
        <v>-22785</v>
      </c>
      <c r="H28" s="565">
        <f>SUM(H29:H31)</f>
        <v>-23119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436</v>
      </c>
      <c r="H29" s="187">
        <v>431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-23221</v>
      </c>
      <c r="H30" s="187">
        <v>-23550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334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-77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-22862</v>
      </c>
      <c r="H34" s="567">
        <f>H28+H32+H33</f>
        <v>-22785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19432</v>
      </c>
      <c r="H37" s="569">
        <f>H26+H18+H34</f>
        <v>19509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414</v>
      </c>
      <c r="H40" s="552">
        <v>413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144</v>
      </c>
      <c r="H44" s="187">
        <v>144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160</v>
      </c>
      <c r="H45" s="187">
        <v>160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2347</v>
      </c>
      <c r="H48" s="187">
        <v>2347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1435</v>
      </c>
      <c r="H49" s="187">
        <v>1435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4086</v>
      </c>
      <c r="H50" s="565">
        <f>SUM(H44:H49)</f>
        <v>4086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1213</v>
      </c>
      <c r="H52" s="187">
        <v>1213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445</v>
      </c>
      <c r="H53" s="187">
        <v>445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992</v>
      </c>
      <c r="H54" s="187">
        <v>992</v>
      </c>
    </row>
    <row r="55" spans="1:8" ht="15.75">
      <c r="A55" s="94" t="s">
        <v>166</v>
      </c>
      <c r="B55" s="90" t="s">
        <v>167</v>
      </c>
      <c r="C55" s="465">
        <v>280</v>
      </c>
      <c r="D55" s="466">
        <v>280</v>
      </c>
      <c r="E55" s="84" t="s">
        <v>168</v>
      </c>
      <c r="F55" s="89" t="s">
        <v>169</v>
      </c>
      <c r="G55" s="188">
        <v>1264</v>
      </c>
      <c r="H55" s="187">
        <v>1264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22679</v>
      </c>
      <c r="D56" s="571">
        <f>D20+D21+D22+D28+D33+D46+D52+D54+D55</f>
        <v>23032</v>
      </c>
      <c r="E56" s="94" t="s">
        <v>825</v>
      </c>
      <c r="F56" s="93" t="s">
        <v>172</v>
      </c>
      <c r="G56" s="568">
        <f>G50+G52+G53+G54+G55</f>
        <v>8000</v>
      </c>
      <c r="H56" s="569">
        <f>H50+H52+H53+H54+H55</f>
        <v>8000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2772</v>
      </c>
      <c r="D59" s="187">
        <v>2929</v>
      </c>
      <c r="E59" s="192" t="s">
        <v>180</v>
      </c>
      <c r="F59" s="473" t="s">
        <v>181</v>
      </c>
      <c r="G59" s="188">
        <v>930</v>
      </c>
      <c r="H59" s="187">
        <v>1127</v>
      </c>
    </row>
    <row r="60" spans="1:13" ht="15.75">
      <c r="A60" s="84" t="s">
        <v>178</v>
      </c>
      <c r="B60" s="86" t="s">
        <v>179</v>
      </c>
      <c r="C60" s="188">
        <v>1143</v>
      </c>
      <c r="D60" s="187">
        <v>1176</v>
      </c>
      <c r="E60" s="84" t="s">
        <v>184</v>
      </c>
      <c r="F60" s="87" t="s">
        <v>185</v>
      </c>
      <c r="G60" s="188">
        <v>2572</v>
      </c>
      <c r="H60" s="187">
        <v>2488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55</v>
      </c>
      <c r="E61" s="191" t="s">
        <v>188</v>
      </c>
      <c r="F61" s="87" t="s">
        <v>189</v>
      </c>
      <c r="G61" s="564">
        <f>SUM(G62:G68)</f>
        <v>6291</v>
      </c>
      <c r="H61" s="565">
        <f>SUM(H62:H68)</f>
        <v>6403</v>
      </c>
    </row>
    <row r="62" spans="1:13" ht="15.75">
      <c r="A62" s="84" t="s">
        <v>186</v>
      </c>
      <c r="B62" s="88" t="s">
        <v>187</v>
      </c>
      <c r="C62" s="188">
        <v>530</v>
      </c>
      <c r="D62" s="187">
        <v>584</v>
      </c>
      <c r="E62" s="191" t="s">
        <v>192</v>
      </c>
      <c r="F62" s="87" t="s">
        <v>193</v>
      </c>
      <c r="G62" s="188">
        <v>955</v>
      </c>
      <c r="H62" s="187">
        <v>1247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201</v>
      </c>
      <c r="H63" s="187">
        <v>42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3518</v>
      </c>
      <c r="H64" s="187">
        <v>3602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4486</v>
      </c>
      <c r="D65" s="567">
        <f>SUM(D59:D64)</f>
        <v>4744</v>
      </c>
      <c r="E65" s="84" t="s">
        <v>201</v>
      </c>
      <c r="F65" s="87" t="s">
        <v>202</v>
      </c>
      <c r="G65" s="188">
        <v>97</v>
      </c>
      <c r="H65" s="187">
        <v>79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798</v>
      </c>
      <c r="H66" s="187">
        <v>827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454</v>
      </c>
      <c r="H67" s="187">
        <v>360</v>
      </c>
    </row>
    <row r="68" spans="1:8" ht="15.75">
      <c r="A68" s="84" t="s">
        <v>206</v>
      </c>
      <c r="B68" s="86" t="s">
        <v>207</v>
      </c>
      <c r="C68" s="188">
        <v>243</v>
      </c>
      <c r="D68" s="187">
        <v>199</v>
      </c>
      <c r="E68" s="84" t="s">
        <v>212</v>
      </c>
      <c r="F68" s="87" t="s">
        <v>213</v>
      </c>
      <c r="G68" s="188">
        <v>268</v>
      </c>
      <c r="H68" s="187">
        <v>246</v>
      </c>
    </row>
    <row r="69" spans="1:8" ht="15.75">
      <c r="A69" s="84" t="s">
        <v>210</v>
      </c>
      <c r="B69" s="86" t="s">
        <v>211</v>
      </c>
      <c r="C69" s="188">
        <v>2314</v>
      </c>
      <c r="D69" s="187">
        <v>2305</v>
      </c>
      <c r="E69" s="192" t="s">
        <v>79</v>
      </c>
      <c r="F69" s="87" t="s">
        <v>216</v>
      </c>
      <c r="G69" s="188">
        <v>36</v>
      </c>
      <c r="H69" s="187">
        <v>39</v>
      </c>
    </row>
    <row r="70" spans="1:8" ht="15.75">
      <c r="A70" s="84" t="s">
        <v>214</v>
      </c>
      <c r="B70" s="86" t="s">
        <v>215</v>
      </c>
      <c r="C70" s="188">
        <v>22</v>
      </c>
      <c r="D70" s="187">
        <v>24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8228</v>
      </c>
      <c r="D71" s="187">
        <v>8092</v>
      </c>
      <c r="E71" s="461" t="s">
        <v>47</v>
      </c>
      <c r="F71" s="89" t="s">
        <v>223</v>
      </c>
      <c r="G71" s="566">
        <f>G59+G60+G61+G69+G70</f>
        <v>9829</v>
      </c>
      <c r="H71" s="567">
        <f>H59+H60+H61+H69+H70</f>
        <v>10057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31</v>
      </c>
      <c r="D75" s="187">
        <v>40</v>
      </c>
      <c r="E75" s="472" t="s">
        <v>160</v>
      </c>
      <c r="F75" s="89" t="s">
        <v>233</v>
      </c>
      <c r="G75" s="465">
        <v>222</v>
      </c>
      <c r="H75" s="466">
        <v>296</v>
      </c>
    </row>
    <row r="76" spans="1:8" ht="15.75">
      <c r="A76" s="469" t="s">
        <v>77</v>
      </c>
      <c r="B76" s="90" t="s">
        <v>232</v>
      </c>
      <c r="C76" s="566">
        <f>SUM(C68:C75)</f>
        <v>10838</v>
      </c>
      <c r="D76" s="567">
        <f>SUM(D68:D75)</f>
        <v>10669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208</v>
      </c>
      <c r="H77" s="466">
        <v>277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</v>
      </c>
      <c r="D79" s="565">
        <f>SUM(D80:D82)</f>
        <v>5</v>
      </c>
      <c r="E79" s="196" t="s">
        <v>824</v>
      </c>
      <c r="F79" s="93" t="s">
        <v>241</v>
      </c>
      <c r="G79" s="568">
        <f>G71+G73+G75+G77</f>
        <v>10259</v>
      </c>
      <c r="H79" s="569">
        <f>H71+H73+H75+H77</f>
        <v>10630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</v>
      </c>
      <c r="D82" s="187">
        <v>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63</v>
      </c>
      <c r="D88" s="187">
        <v>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34</v>
      </c>
      <c r="D89" s="187">
        <v>58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97</v>
      </c>
      <c r="D92" s="567">
        <f>SUM(D88:D91)</f>
        <v>102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15426</v>
      </c>
      <c r="D94" s="571">
        <f>D65+D76+D85+D92+D93</f>
        <v>15520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38105</v>
      </c>
      <c r="D95" s="573">
        <f>D94+D56</f>
        <v>38552</v>
      </c>
      <c r="E95" s="220" t="s">
        <v>916</v>
      </c>
      <c r="F95" s="476" t="s">
        <v>268</v>
      </c>
      <c r="G95" s="572">
        <f>G37+G40+G56+G79</f>
        <v>38105</v>
      </c>
      <c r="H95" s="573">
        <f>H37+H40+H56+H79</f>
        <v>38552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67">
        <f>pdeReportingDate</f>
        <v>43612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ТАНЯ ЦВЕТКОВА РАШКОВА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976</v>
      </c>
      <c r="C103" s="666"/>
      <c r="D103" s="666"/>
      <c r="E103" s="666"/>
      <c r="M103" s="92"/>
    </row>
    <row r="104" spans="1:5" ht="21.75" customHeight="1">
      <c r="A104" s="661"/>
      <c r="B104" s="666"/>
      <c r="C104" s="666"/>
      <c r="D104" s="666"/>
      <c r="E104" s="666"/>
    </row>
    <row r="105" spans="1:13" ht="21.75" customHeight="1">
      <c r="A105" s="661"/>
      <c r="B105" s="666" t="s">
        <v>977</v>
      </c>
      <c r="C105" s="666"/>
      <c r="D105" s="666"/>
      <c r="E105" s="666"/>
      <c r="M105" s="92"/>
    </row>
    <row r="106" spans="1:5" ht="21.75" customHeight="1">
      <c r="A106" s="661"/>
      <c r="B106" s="666"/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6" sqref="D4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4850</v>
      </c>
      <c r="D12" s="307">
        <v>5822</v>
      </c>
      <c r="E12" s="185" t="s">
        <v>277</v>
      </c>
      <c r="F12" s="231" t="s">
        <v>278</v>
      </c>
      <c r="G12" s="307">
        <v>7078</v>
      </c>
      <c r="H12" s="307">
        <v>8257</v>
      </c>
    </row>
    <row r="13" spans="1:8" ht="15.75">
      <c r="A13" s="185" t="s">
        <v>279</v>
      </c>
      <c r="B13" s="181" t="s">
        <v>280</v>
      </c>
      <c r="C13" s="307">
        <v>172</v>
      </c>
      <c r="D13" s="307">
        <v>212</v>
      </c>
      <c r="E13" s="185" t="s">
        <v>281</v>
      </c>
      <c r="F13" s="231" t="s">
        <v>282</v>
      </c>
      <c r="G13" s="307">
        <v>194</v>
      </c>
      <c r="H13" s="307">
        <v>22</v>
      </c>
    </row>
    <row r="14" spans="1:8" ht="15.75">
      <c r="A14" s="185" t="s">
        <v>283</v>
      </c>
      <c r="B14" s="181" t="s">
        <v>284</v>
      </c>
      <c r="C14" s="307">
        <v>367</v>
      </c>
      <c r="D14" s="307">
        <v>303</v>
      </c>
      <c r="E14" s="236" t="s">
        <v>285</v>
      </c>
      <c r="F14" s="231" t="s">
        <v>286</v>
      </c>
      <c r="G14" s="307">
        <v>34</v>
      </c>
      <c r="H14" s="307">
        <v>30</v>
      </c>
    </row>
    <row r="15" spans="1:8" ht="15.75">
      <c r="A15" s="185" t="s">
        <v>287</v>
      </c>
      <c r="B15" s="181" t="s">
        <v>288</v>
      </c>
      <c r="C15" s="307">
        <v>1558</v>
      </c>
      <c r="D15" s="307">
        <v>1677</v>
      </c>
      <c r="E15" s="236" t="s">
        <v>79</v>
      </c>
      <c r="F15" s="231" t="s">
        <v>289</v>
      </c>
      <c r="G15" s="307">
        <v>36</v>
      </c>
      <c r="H15" s="307">
        <v>38</v>
      </c>
    </row>
    <row r="16" spans="1:8" ht="15.75">
      <c r="A16" s="185" t="s">
        <v>290</v>
      </c>
      <c r="B16" s="181" t="s">
        <v>291</v>
      </c>
      <c r="C16" s="307">
        <v>317</v>
      </c>
      <c r="D16" s="307">
        <v>346</v>
      </c>
      <c r="E16" s="227" t="s">
        <v>52</v>
      </c>
      <c r="F16" s="255" t="s">
        <v>292</v>
      </c>
      <c r="G16" s="597">
        <f>SUM(G12:G15)</f>
        <v>7342</v>
      </c>
      <c r="H16" s="598">
        <f>SUM(H12:H15)</f>
        <v>8347</v>
      </c>
    </row>
    <row r="17" spans="1:8" ht="31.5">
      <c r="A17" s="185" t="s">
        <v>293</v>
      </c>
      <c r="B17" s="181" t="s">
        <v>294</v>
      </c>
      <c r="C17" s="307">
        <v>195</v>
      </c>
      <c r="D17" s="307">
        <v>49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8</v>
      </c>
      <c r="D18" s="307">
        <v>-299</v>
      </c>
      <c r="E18" s="225" t="s">
        <v>297</v>
      </c>
      <c r="F18" s="229" t="s">
        <v>298</v>
      </c>
      <c r="G18" s="608">
        <v>143</v>
      </c>
      <c r="H18" s="608">
        <v>69</v>
      </c>
    </row>
    <row r="19" spans="1:8" ht="15.75">
      <c r="A19" s="185" t="s">
        <v>299</v>
      </c>
      <c r="B19" s="181" t="s">
        <v>300</v>
      </c>
      <c r="C19" s="307">
        <v>29</v>
      </c>
      <c r="D19" s="307">
        <v>72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7496</v>
      </c>
      <c r="D22" s="598">
        <f>SUM(D12:D18)+D19</f>
        <v>8182</v>
      </c>
      <c r="E22" s="185" t="s">
        <v>309</v>
      </c>
      <c r="F22" s="228" t="s">
        <v>310</v>
      </c>
      <c r="G22" s="307">
        <v>82</v>
      </c>
      <c r="H22" s="307">
        <v>128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127</v>
      </c>
      <c r="D25" s="307">
        <v>164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>
        <v>1</v>
      </c>
      <c r="E27" s="227" t="s">
        <v>104</v>
      </c>
      <c r="F27" s="229" t="s">
        <v>326</v>
      </c>
      <c r="G27" s="597">
        <f>SUM(G22:G26)</f>
        <v>82</v>
      </c>
      <c r="H27" s="598">
        <f>SUM(H22:H26)</f>
        <v>128</v>
      </c>
    </row>
    <row r="28" spans="1:8" ht="15.75">
      <c r="A28" s="185" t="s">
        <v>79</v>
      </c>
      <c r="B28" s="228" t="s">
        <v>327</v>
      </c>
      <c r="C28" s="307">
        <v>20</v>
      </c>
      <c r="D28" s="307">
        <v>54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147</v>
      </c>
      <c r="D29" s="598">
        <f>SUM(D25:D28)</f>
        <v>219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7643</v>
      </c>
      <c r="D31" s="604">
        <f>D29+D22</f>
        <v>8401</v>
      </c>
      <c r="E31" s="242" t="s">
        <v>800</v>
      </c>
      <c r="F31" s="257" t="s">
        <v>331</v>
      </c>
      <c r="G31" s="244">
        <f>G16+G18+G27</f>
        <v>7567</v>
      </c>
      <c r="H31" s="245">
        <f>H16+H18+H27</f>
        <v>8544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143</v>
      </c>
      <c r="E33" s="224" t="s">
        <v>334</v>
      </c>
      <c r="F33" s="229" t="s">
        <v>335</v>
      </c>
      <c r="G33" s="597">
        <f>IF((C31-G31)&gt;0,C31-G31,0)</f>
        <v>76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7643</v>
      </c>
      <c r="D36" s="606">
        <f>D31-D34+D35</f>
        <v>8401</v>
      </c>
      <c r="E36" s="253" t="s">
        <v>346</v>
      </c>
      <c r="F36" s="247" t="s">
        <v>347</v>
      </c>
      <c r="G36" s="258">
        <f>G35-G34+G31</f>
        <v>7567</v>
      </c>
      <c r="H36" s="259">
        <f>H35-H34+H31</f>
        <v>8544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143</v>
      </c>
      <c r="E37" s="252" t="s">
        <v>350</v>
      </c>
      <c r="F37" s="257" t="s">
        <v>351</v>
      </c>
      <c r="G37" s="244">
        <f>IF((C36-G36)&gt;0,C36-G36,0)</f>
        <v>76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143</v>
      </c>
      <c r="E42" s="238" t="s">
        <v>362</v>
      </c>
      <c r="F42" s="186" t="s">
        <v>363</v>
      </c>
      <c r="G42" s="232">
        <f>IF(G37&gt;0,IF(C38+G37&lt;0,0,C38+G37),IF(C37-C38&lt;0,C38-C37,0))</f>
        <v>76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</v>
      </c>
      <c r="D43" s="308">
        <v>3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140</v>
      </c>
      <c r="E44" s="253" t="s">
        <v>369</v>
      </c>
      <c r="F44" s="260" t="s">
        <v>370</v>
      </c>
      <c r="G44" s="258">
        <f>IF(C42=0,IF(G42-G43&gt;0,G42-G43+C43,0),IF(C42-C43&lt;0,C43-C42+G43,0))</f>
        <v>77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7643</v>
      </c>
      <c r="D45" s="600">
        <f>D36+D38+D42</f>
        <v>8544</v>
      </c>
      <c r="E45" s="261" t="s">
        <v>373</v>
      </c>
      <c r="F45" s="263" t="s">
        <v>374</v>
      </c>
      <c r="G45" s="599">
        <f>G42+G36</f>
        <v>7643</v>
      </c>
      <c r="H45" s="600">
        <f>H42+H36</f>
        <v>8544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0" t="s">
        <v>951</v>
      </c>
      <c r="B47" s="670"/>
      <c r="C47" s="670"/>
      <c r="D47" s="670"/>
      <c r="E47" s="67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67">
        <f>pdeReportingDate</f>
        <v>43612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ТАНЯ ЦВЕТКОВА РАШКОВА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976</v>
      </c>
      <c r="C55" s="666"/>
      <c r="D55" s="666"/>
      <c r="E55" s="666"/>
      <c r="F55" s="543"/>
      <c r="G55" s="44"/>
      <c r="H55" s="41"/>
    </row>
    <row r="56" spans="1:8" ht="15.75" customHeight="1">
      <c r="A56" s="661"/>
      <c r="B56" s="666"/>
      <c r="C56" s="666"/>
      <c r="D56" s="666"/>
      <c r="E56" s="666"/>
      <c r="F56" s="543"/>
      <c r="G56" s="44"/>
      <c r="H56" s="41"/>
    </row>
    <row r="57" spans="1:8" ht="15.75" customHeight="1">
      <c r="A57" s="661"/>
      <c r="B57" s="666" t="s">
        <v>977</v>
      </c>
      <c r="C57" s="666"/>
      <c r="D57" s="666"/>
      <c r="E57" s="666"/>
      <c r="F57" s="543"/>
      <c r="G57" s="44"/>
      <c r="H57" s="41"/>
    </row>
    <row r="58" spans="1:8" ht="15.75" customHeight="1">
      <c r="A58" s="661"/>
      <c r="B58" s="666"/>
      <c r="C58" s="666"/>
      <c r="D58" s="666"/>
      <c r="E58" s="666"/>
      <c r="F58" s="543"/>
      <c r="G58" s="44"/>
      <c r="H58" s="41"/>
    </row>
    <row r="59" spans="1:8" ht="15.75">
      <c r="A59" s="661"/>
      <c r="B59" s="666"/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/>
      <c r="C61" s="666"/>
      <c r="D61" s="666"/>
      <c r="E61" s="66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51" sqref="A51:D5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7555</v>
      </c>
      <c r="D11" s="188">
        <v>7869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-5271</v>
      </c>
      <c r="D12" s="188">
        <v>-5434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-1728</v>
      </c>
      <c r="D14" s="188">
        <v>-1961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-233</v>
      </c>
      <c r="D15" s="188">
        <v>-73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323</v>
      </c>
      <c r="D21" s="627">
        <f>SUM(D11:D20)</f>
        <v>401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</v>
      </c>
      <c r="D23" s="188">
        <v>-21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-10</v>
      </c>
      <c r="D33" s="627">
        <f>SUM(D23:D32)</f>
        <v>-14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160</v>
      </c>
      <c r="D37" s="188">
        <v>-332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-333</v>
      </c>
      <c r="D38" s="188">
        <v>-30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-124</v>
      </c>
      <c r="D39" s="188">
        <v>-36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-21</v>
      </c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-318</v>
      </c>
      <c r="D43" s="629">
        <f>SUM(D35:D42)</f>
        <v>-398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</v>
      </c>
      <c r="D44" s="298">
        <f>D43+D33+D21</f>
        <v>-11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102</v>
      </c>
      <c r="D45" s="300">
        <v>149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97</v>
      </c>
      <c r="D46" s="302">
        <f>D45+D44</f>
        <v>138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43612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ТАНЯ ЦВЕТКОВА РАШКОВА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976</v>
      </c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 t="s">
        <v>977</v>
      </c>
      <c r="C61" s="666"/>
      <c r="D61" s="666"/>
      <c r="E61" s="666"/>
      <c r="F61" s="543"/>
      <c r="G61" s="44"/>
      <c r="H61" s="41"/>
    </row>
    <row r="62" spans="1:8" ht="15.75">
      <c r="A62" s="661"/>
      <c r="B62" s="666"/>
      <c r="C62" s="666"/>
      <c r="D62" s="666"/>
      <c r="E62" s="666"/>
      <c r="F62" s="543"/>
      <c r="G62" s="44"/>
      <c r="H62" s="41"/>
    </row>
    <row r="63" spans="1:8" ht="15.75">
      <c r="A63" s="661"/>
      <c r="B63" s="666"/>
      <c r="C63" s="666"/>
      <c r="D63" s="666"/>
      <c r="E63" s="666"/>
      <c r="F63" s="543"/>
      <c r="G63" s="44"/>
      <c r="H63" s="41"/>
    </row>
    <row r="64" spans="1:8" ht="15.75">
      <c r="A64" s="661"/>
      <c r="B64" s="666"/>
      <c r="C64" s="666"/>
      <c r="D64" s="666"/>
      <c r="E64" s="666"/>
      <c r="F64" s="543"/>
      <c r="G64" s="44"/>
      <c r="H64" s="41"/>
    </row>
    <row r="65" spans="1:8" ht="15.75">
      <c r="A65" s="661"/>
      <c r="B65" s="666"/>
      <c r="C65" s="666"/>
      <c r="D65" s="666"/>
      <c r="E65" s="66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21" sqref="H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2" t="s">
        <v>460</v>
      </c>
      <c r="L8" s="672" t="s">
        <v>461</v>
      </c>
      <c r="M8" s="500"/>
      <c r="N8" s="501"/>
    </row>
    <row r="9" spans="1:14" s="502" customFormat="1" ht="31.5">
      <c r="A9" s="678"/>
      <c r="B9" s="681"/>
      <c r="C9" s="673"/>
      <c r="D9" s="675" t="s">
        <v>802</v>
      </c>
      <c r="E9" s="675" t="s">
        <v>456</v>
      </c>
      <c r="F9" s="504" t="s">
        <v>457</v>
      </c>
      <c r="G9" s="504"/>
      <c r="H9" s="504"/>
      <c r="I9" s="676" t="s">
        <v>458</v>
      </c>
      <c r="J9" s="676" t="s">
        <v>459</v>
      </c>
      <c r="K9" s="673"/>
      <c r="L9" s="673"/>
      <c r="M9" s="505" t="s">
        <v>801</v>
      </c>
      <c r="N9" s="501"/>
    </row>
    <row r="10" spans="1:14" s="502" customFormat="1" ht="31.5">
      <c r="A10" s="679"/>
      <c r="B10" s="682"/>
      <c r="C10" s="674"/>
      <c r="D10" s="675"/>
      <c r="E10" s="675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3842</v>
      </c>
      <c r="F13" s="553">
        <f>'1-Баланс'!H23</f>
        <v>763</v>
      </c>
      <c r="G13" s="553">
        <f>'1-Баланс'!H24</f>
        <v>0</v>
      </c>
      <c r="H13" s="554">
        <v>10561</v>
      </c>
      <c r="I13" s="553">
        <f>'1-Баланс'!H29+'1-Баланс'!H32</f>
        <v>765</v>
      </c>
      <c r="J13" s="553">
        <f>'1-Баланс'!H30+'1-Баланс'!H33</f>
        <v>-23550</v>
      </c>
      <c r="K13" s="554"/>
      <c r="L13" s="553">
        <f>SUM(C13:K13)</f>
        <v>19509</v>
      </c>
      <c r="M13" s="555">
        <f>'1-Баланс'!H40</f>
        <v>413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7638</v>
      </c>
      <c r="D17" s="621">
        <f aca="true" t="shared" si="2" ref="D17:M17">D13+D14</f>
        <v>19490</v>
      </c>
      <c r="E17" s="621">
        <f t="shared" si="2"/>
        <v>3842</v>
      </c>
      <c r="F17" s="621">
        <f t="shared" si="2"/>
        <v>763</v>
      </c>
      <c r="G17" s="621">
        <f t="shared" si="2"/>
        <v>0</v>
      </c>
      <c r="H17" s="621">
        <f t="shared" si="2"/>
        <v>10561</v>
      </c>
      <c r="I17" s="621">
        <f t="shared" si="2"/>
        <v>765</v>
      </c>
      <c r="J17" s="621">
        <f t="shared" si="2"/>
        <v>-23550</v>
      </c>
      <c r="K17" s="621">
        <f t="shared" si="2"/>
        <v>0</v>
      </c>
      <c r="L17" s="553">
        <f t="shared" si="1"/>
        <v>19509</v>
      </c>
      <c r="M17" s="622">
        <f t="shared" si="2"/>
        <v>413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-77</v>
      </c>
      <c r="K18" s="554"/>
      <c r="L18" s="553">
        <f t="shared" si="1"/>
        <v>-77</v>
      </c>
      <c r="M18" s="607">
        <v>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7638</v>
      </c>
      <c r="D31" s="621">
        <f aca="true" t="shared" si="6" ref="D31:M31">D19+D22+D23+D26+D30+D29+D17+D18</f>
        <v>19490</v>
      </c>
      <c r="E31" s="621">
        <f t="shared" si="6"/>
        <v>3842</v>
      </c>
      <c r="F31" s="621">
        <f t="shared" si="6"/>
        <v>763</v>
      </c>
      <c r="G31" s="621">
        <f t="shared" si="6"/>
        <v>0</v>
      </c>
      <c r="H31" s="621">
        <f t="shared" si="6"/>
        <v>10561</v>
      </c>
      <c r="I31" s="621">
        <f t="shared" si="6"/>
        <v>765</v>
      </c>
      <c r="J31" s="621">
        <f t="shared" si="6"/>
        <v>-23627</v>
      </c>
      <c r="K31" s="621">
        <f t="shared" si="6"/>
        <v>0</v>
      </c>
      <c r="L31" s="553">
        <f t="shared" si="1"/>
        <v>19432</v>
      </c>
      <c r="M31" s="622">
        <f t="shared" si="6"/>
        <v>414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3842</v>
      </c>
      <c r="F34" s="556">
        <f t="shared" si="7"/>
        <v>763</v>
      </c>
      <c r="G34" s="556">
        <f t="shared" si="7"/>
        <v>0</v>
      </c>
      <c r="H34" s="556">
        <f t="shared" si="7"/>
        <v>10561</v>
      </c>
      <c r="I34" s="556">
        <f t="shared" si="7"/>
        <v>765</v>
      </c>
      <c r="J34" s="556">
        <f t="shared" si="7"/>
        <v>-23627</v>
      </c>
      <c r="K34" s="556">
        <f t="shared" si="7"/>
        <v>0</v>
      </c>
      <c r="L34" s="619">
        <f t="shared" si="1"/>
        <v>19432</v>
      </c>
      <c r="M34" s="557">
        <f>M31+M32+M33</f>
        <v>414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67">
        <f>pdeReportingDate</f>
        <v>43612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ТАНЯ ЦВЕТКОВА РАШКОВА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976</v>
      </c>
      <c r="C43" s="666"/>
      <c r="D43" s="666"/>
      <c r="E43" s="666"/>
      <c r="F43" s="543"/>
      <c r="G43" s="44"/>
      <c r="H43" s="41"/>
      <c r="M43" s="160"/>
    </row>
    <row r="44" spans="1:13" ht="15.75">
      <c r="A44" s="661"/>
      <c r="B44" s="666"/>
      <c r="C44" s="666"/>
      <c r="D44" s="666"/>
      <c r="E44" s="666"/>
      <c r="F44" s="543"/>
      <c r="G44" s="44"/>
      <c r="H44" s="41"/>
      <c r="M44" s="160"/>
    </row>
    <row r="45" spans="1:13" ht="15.75">
      <c r="A45" s="661"/>
      <c r="B45" s="666" t="s">
        <v>977</v>
      </c>
      <c r="C45" s="666"/>
      <c r="D45" s="666"/>
      <c r="E45" s="666"/>
      <c r="F45" s="543"/>
      <c r="G45" s="44"/>
      <c r="H45" s="41"/>
      <c r="M45" s="160"/>
    </row>
    <row r="46" spans="1:13" ht="15.75">
      <c r="A46" s="661"/>
      <c r="B46" s="666"/>
      <c r="C46" s="666"/>
      <c r="D46" s="666"/>
      <c r="E46" s="666"/>
      <c r="F46" s="543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3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3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C47" sqref="C47:I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8523</v>
      </c>
      <c r="E12" s="319"/>
      <c r="F12" s="319"/>
      <c r="G12" s="320">
        <f aca="true" t="shared" si="2" ref="G12:G41">D12+E12-F12</f>
        <v>8523</v>
      </c>
      <c r="H12" s="319"/>
      <c r="I12" s="319"/>
      <c r="J12" s="320">
        <f aca="true" t="shared" si="3" ref="J12:J41">G12+H12-I12</f>
        <v>8523</v>
      </c>
      <c r="K12" s="319">
        <v>3315</v>
      </c>
      <c r="L12" s="319">
        <v>36</v>
      </c>
      <c r="M12" s="319"/>
      <c r="N12" s="320">
        <f aca="true" t="shared" si="4" ref="N12:N41">K12+L12-M12</f>
        <v>3351</v>
      </c>
      <c r="O12" s="319"/>
      <c r="P12" s="319"/>
      <c r="Q12" s="320">
        <f t="shared" si="0"/>
        <v>3351</v>
      </c>
      <c r="R12" s="331">
        <f t="shared" si="1"/>
        <v>5172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41553</v>
      </c>
      <c r="E13" s="319">
        <v>7</v>
      </c>
      <c r="F13" s="319"/>
      <c r="G13" s="320">
        <f t="shared" si="2"/>
        <v>41560</v>
      </c>
      <c r="H13" s="319"/>
      <c r="I13" s="319"/>
      <c r="J13" s="320">
        <f t="shared" si="3"/>
        <v>41560</v>
      </c>
      <c r="K13" s="319">
        <v>25379</v>
      </c>
      <c r="L13" s="319">
        <v>320</v>
      </c>
      <c r="M13" s="319"/>
      <c r="N13" s="320">
        <f t="shared" si="4"/>
        <v>25699</v>
      </c>
      <c r="O13" s="319"/>
      <c r="P13" s="319"/>
      <c r="Q13" s="320">
        <f t="shared" si="0"/>
        <v>25699</v>
      </c>
      <c r="R13" s="331">
        <f t="shared" si="1"/>
        <v>15861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621</v>
      </c>
      <c r="E14" s="319"/>
      <c r="F14" s="319"/>
      <c r="G14" s="320">
        <f t="shared" si="2"/>
        <v>621</v>
      </c>
      <c r="H14" s="319"/>
      <c r="I14" s="319"/>
      <c r="J14" s="320">
        <f t="shared" si="3"/>
        <v>621</v>
      </c>
      <c r="K14" s="319">
        <v>405</v>
      </c>
      <c r="L14" s="319">
        <v>3</v>
      </c>
      <c r="M14" s="319"/>
      <c r="N14" s="320">
        <f t="shared" si="4"/>
        <v>408</v>
      </c>
      <c r="O14" s="319"/>
      <c r="P14" s="319"/>
      <c r="Q14" s="320">
        <f t="shared" si="0"/>
        <v>408</v>
      </c>
      <c r="R14" s="331">
        <f t="shared" si="1"/>
        <v>213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492</v>
      </c>
      <c r="E15" s="319">
        <v>2</v>
      </c>
      <c r="F15" s="319"/>
      <c r="G15" s="320">
        <f t="shared" si="2"/>
        <v>494</v>
      </c>
      <c r="H15" s="319"/>
      <c r="I15" s="319"/>
      <c r="J15" s="320">
        <f t="shared" si="3"/>
        <v>494</v>
      </c>
      <c r="K15" s="319">
        <v>404</v>
      </c>
      <c r="L15" s="319">
        <v>5</v>
      </c>
      <c r="M15" s="319"/>
      <c r="N15" s="320">
        <f t="shared" si="4"/>
        <v>409</v>
      </c>
      <c r="O15" s="319"/>
      <c r="P15" s="319"/>
      <c r="Q15" s="320">
        <f t="shared" si="0"/>
        <v>409</v>
      </c>
      <c r="R15" s="331">
        <f t="shared" si="1"/>
        <v>85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130</v>
      </c>
      <c r="E16" s="319">
        <v>2</v>
      </c>
      <c r="F16" s="319"/>
      <c r="G16" s="320">
        <f t="shared" si="2"/>
        <v>132</v>
      </c>
      <c r="H16" s="319"/>
      <c r="I16" s="319"/>
      <c r="J16" s="320">
        <f t="shared" si="3"/>
        <v>132</v>
      </c>
      <c r="K16" s="319">
        <v>71</v>
      </c>
      <c r="L16" s="319">
        <v>2</v>
      </c>
      <c r="M16" s="319"/>
      <c r="N16" s="320">
        <f t="shared" si="4"/>
        <v>73</v>
      </c>
      <c r="O16" s="319"/>
      <c r="P16" s="319"/>
      <c r="Q16" s="320">
        <f t="shared" si="0"/>
        <v>73</v>
      </c>
      <c r="R16" s="331">
        <f t="shared" si="1"/>
        <v>59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10</v>
      </c>
      <c r="E17" s="319">
        <v>3</v>
      </c>
      <c r="F17" s="319"/>
      <c r="G17" s="320">
        <f t="shared" si="2"/>
        <v>13</v>
      </c>
      <c r="H17" s="319"/>
      <c r="I17" s="319"/>
      <c r="J17" s="320">
        <f t="shared" si="3"/>
        <v>13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13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52305</v>
      </c>
      <c r="E19" s="321">
        <f>SUM(E11:E18)</f>
        <v>14</v>
      </c>
      <c r="F19" s="321">
        <f>SUM(F11:F18)</f>
        <v>0</v>
      </c>
      <c r="G19" s="320">
        <f t="shared" si="2"/>
        <v>52319</v>
      </c>
      <c r="H19" s="321">
        <f>SUM(H11:H18)</f>
        <v>0</v>
      </c>
      <c r="I19" s="321">
        <f>SUM(I11:I18)</f>
        <v>0</v>
      </c>
      <c r="J19" s="320">
        <f t="shared" si="3"/>
        <v>52319</v>
      </c>
      <c r="K19" s="321">
        <f>SUM(K11:K18)</f>
        <v>29574</v>
      </c>
      <c r="L19" s="321">
        <f>SUM(L11:L18)</f>
        <v>366</v>
      </c>
      <c r="M19" s="321">
        <f>SUM(M11:M18)</f>
        <v>0</v>
      </c>
      <c r="N19" s="320">
        <f t="shared" si="4"/>
        <v>29940</v>
      </c>
      <c r="O19" s="321">
        <f>SUM(O11:O18)</f>
        <v>0</v>
      </c>
      <c r="P19" s="321">
        <f>SUM(P11:P18)</f>
        <v>0</v>
      </c>
      <c r="Q19" s="320">
        <f t="shared" si="0"/>
        <v>29940</v>
      </c>
      <c r="R19" s="331">
        <f t="shared" si="1"/>
        <v>22379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57</v>
      </c>
      <c r="L24" s="319">
        <v>1</v>
      </c>
      <c r="M24" s="319"/>
      <c r="N24" s="320">
        <f t="shared" si="4"/>
        <v>58</v>
      </c>
      <c r="O24" s="319"/>
      <c r="P24" s="319"/>
      <c r="Q24" s="320">
        <f t="shared" si="0"/>
        <v>58</v>
      </c>
      <c r="R24" s="331">
        <f t="shared" si="1"/>
        <v>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17</v>
      </c>
      <c r="E26" s="319"/>
      <c r="F26" s="319"/>
      <c r="G26" s="320">
        <f t="shared" si="2"/>
        <v>17</v>
      </c>
      <c r="H26" s="319"/>
      <c r="I26" s="319"/>
      <c r="J26" s="320">
        <f t="shared" si="3"/>
        <v>17</v>
      </c>
      <c r="K26" s="319">
        <v>1</v>
      </c>
      <c r="L26" s="319"/>
      <c r="M26" s="319"/>
      <c r="N26" s="320">
        <f t="shared" si="4"/>
        <v>1</v>
      </c>
      <c r="O26" s="319"/>
      <c r="P26" s="319"/>
      <c r="Q26" s="320">
        <f t="shared" si="0"/>
        <v>1</v>
      </c>
      <c r="R26" s="331">
        <f t="shared" si="1"/>
        <v>16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79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79</v>
      </c>
      <c r="H27" s="323">
        <f t="shared" si="5"/>
        <v>0</v>
      </c>
      <c r="I27" s="323">
        <f t="shared" si="5"/>
        <v>0</v>
      </c>
      <c r="J27" s="324">
        <f t="shared" si="3"/>
        <v>79</v>
      </c>
      <c r="K27" s="323">
        <f t="shared" si="5"/>
        <v>58</v>
      </c>
      <c r="L27" s="323">
        <f t="shared" si="5"/>
        <v>1</v>
      </c>
      <c r="M27" s="323">
        <f t="shared" si="5"/>
        <v>0</v>
      </c>
      <c r="N27" s="324">
        <f t="shared" si="4"/>
        <v>59</v>
      </c>
      <c r="O27" s="323">
        <f t="shared" si="5"/>
        <v>0</v>
      </c>
      <c r="P27" s="323">
        <f t="shared" si="5"/>
        <v>0</v>
      </c>
      <c r="Q27" s="324">
        <f t="shared" si="0"/>
        <v>59</v>
      </c>
      <c r="R27" s="334">
        <f t="shared" si="1"/>
        <v>20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52384</v>
      </c>
      <c r="E42" s="340">
        <f>E19+E20+E21+E27+E40+E41</f>
        <v>14</v>
      </c>
      <c r="F42" s="340">
        <f aca="true" t="shared" si="11" ref="F42:R42">F19+F20+F21+F27+F40+F41</f>
        <v>0</v>
      </c>
      <c r="G42" s="340">
        <f t="shared" si="11"/>
        <v>52398</v>
      </c>
      <c r="H42" s="340">
        <f t="shared" si="11"/>
        <v>0</v>
      </c>
      <c r="I42" s="340">
        <f t="shared" si="11"/>
        <v>0</v>
      </c>
      <c r="J42" s="340">
        <f t="shared" si="11"/>
        <v>52398</v>
      </c>
      <c r="K42" s="340">
        <f t="shared" si="11"/>
        <v>29632</v>
      </c>
      <c r="L42" s="340">
        <f t="shared" si="11"/>
        <v>367</v>
      </c>
      <c r="M42" s="340">
        <f t="shared" si="11"/>
        <v>0</v>
      </c>
      <c r="N42" s="340">
        <f t="shared" si="11"/>
        <v>29999</v>
      </c>
      <c r="O42" s="340">
        <f t="shared" si="11"/>
        <v>0</v>
      </c>
      <c r="P42" s="340">
        <f t="shared" si="11"/>
        <v>0</v>
      </c>
      <c r="Q42" s="340">
        <f t="shared" si="11"/>
        <v>29999</v>
      </c>
      <c r="R42" s="341">
        <f t="shared" si="11"/>
        <v>22399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67">
        <f>pdeReportingDate</f>
        <v>43612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ТАНЯ ЦВЕТКОВА РАШКОВА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976</v>
      </c>
      <c r="D50" s="666"/>
      <c r="E50" s="666"/>
      <c r="F50" s="666"/>
      <c r="G50" s="543"/>
      <c r="H50" s="44"/>
      <c r="I50" s="41"/>
    </row>
    <row r="51" spans="2:9" ht="15.75">
      <c r="B51" s="661"/>
      <c r="C51" s="666"/>
      <c r="D51" s="666"/>
      <c r="E51" s="666"/>
      <c r="F51" s="666"/>
      <c r="G51" s="543"/>
      <c r="H51" s="44"/>
      <c r="I51" s="41"/>
    </row>
    <row r="52" spans="2:9" ht="15.75">
      <c r="B52" s="661"/>
      <c r="C52" s="666" t="s">
        <v>977</v>
      </c>
      <c r="D52" s="666"/>
      <c r="E52" s="666"/>
      <c r="F52" s="666"/>
      <c r="G52" s="543"/>
      <c r="H52" s="44"/>
      <c r="I52" s="41"/>
    </row>
    <row r="53" spans="2:9" ht="15.75">
      <c r="B53" s="661"/>
      <c r="C53" s="666"/>
      <c r="D53" s="666"/>
      <c r="E53" s="666"/>
      <c r="F53" s="666"/>
      <c r="G53" s="543"/>
      <c r="H53" s="44"/>
      <c r="I53" s="41"/>
    </row>
    <row r="54" spans="2:9" ht="15.75">
      <c r="B54" s="661"/>
      <c r="C54" s="666"/>
      <c r="D54" s="666"/>
      <c r="E54" s="666"/>
      <c r="F54" s="666"/>
      <c r="G54" s="543"/>
      <c r="H54" s="44"/>
      <c r="I54" s="41"/>
    </row>
    <row r="55" spans="2:9" ht="15.75">
      <c r="B55" s="661"/>
      <c r="C55" s="666"/>
      <c r="D55" s="666"/>
      <c r="E55" s="666"/>
      <c r="F55" s="666"/>
      <c r="G55" s="543"/>
      <c r="H55" s="44"/>
      <c r="I55" s="41"/>
    </row>
    <row r="56" spans="2:9" ht="15.75">
      <c r="B56" s="661"/>
      <c r="C56" s="666"/>
      <c r="D56" s="666"/>
      <c r="E56" s="666"/>
      <c r="F56" s="66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SheetLayoutView="70" zoomScalePageLayoutView="0" workbookViewId="0" topLeftCell="A73">
      <selection activeCell="D102" sqref="D10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280</v>
      </c>
      <c r="D23" s="434"/>
      <c r="E23" s="433">
        <f t="shared" si="0"/>
        <v>280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243</v>
      </c>
      <c r="D26" s="353">
        <f>SUM(D27:D29)</f>
        <v>243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72</v>
      </c>
      <c r="D27" s="359">
        <v>72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188">
        <v>171</v>
      </c>
      <c r="D28" s="359">
        <v>171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188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2314</v>
      </c>
      <c r="D30" s="359">
        <v>2314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22</v>
      </c>
      <c r="D31" s="359">
        <v>22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>
        <v>8228</v>
      </c>
      <c r="D32" s="359">
        <v>8228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188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188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31</v>
      </c>
      <c r="D40" s="353">
        <f>SUM(D41:D44)</f>
        <v>31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31</v>
      </c>
      <c r="D44" s="359">
        <v>31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10838</v>
      </c>
      <c r="D45" s="429">
        <f>D26+D30+D31+D33+D32+D34+D35+D40</f>
        <v>10838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11118</v>
      </c>
      <c r="D46" s="435">
        <f>D45+D23+D21+D11</f>
        <v>10838</v>
      </c>
      <c r="E46" s="436">
        <f>E45+E23+E21+E11</f>
        <v>280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144</v>
      </c>
      <c r="D54" s="129">
        <f>SUM(D55:D57)</f>
        <v>0</v>
      </c>
      <c r="E54" s="127">
        <f>C54-D54</f>
        <v>144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120</v>
      </c>
      <c r="D55" s="188"/>
      <c r="E55" s="127">
        <f>C55-D55</f>
        <v>120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160</v>
      </c>
      <c r="D58" s="129">
        <f>D59+D61</f>
        <v>0</v>
      </c>
      <c r="E58" s="127">
        <f t="shared" si="1"/>
        <v>160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160</v>
      </c>
      <c r="D59" s="188"/>
      <c r="E59" s="127">
        <f t="shared" si="1"/>
        <v>160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2347</v>
      </c>
      <c r="D65" s="188"/>
      <c r="E65" s="127">
        <f t="shared" si="1"/>
        <v>2347</v>
      </c>
      <c r="F65" s="187"/>
    </row>
    <row r="66" spans="1:6" ht="15.75">
      <c r="A66" s="361" t="s">
        <v>682</v>
      </c>
      <c r="B66" s="126" t="s">
        <v>683</v>
      </c>
      <c r="C66" s="188">
        <v>4357</v>
      </c>
      <c r="D66" s="188"/>
      <c r="E66" s="127">
        <f t="shared" si="1"/>
        <v>4357</v>
      </c>
      <c r="F66" s="187"/>
    </row>
    <row r="67" spans="1:6" ht="15.75">
      <c r="A67" s="361" t="s">
        <v>684</v>
      </c>
      <c r="B67" s="126" t="s">
        <v>685</v>
      </c>
      <c r="C67" s="188">
        <v>1435</v>
      </c>
      <c r="D67" s="188"/>
      <c r="E67" s="127">
        <f t="shared" si="1"/>
        <v>1435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7008</v>
      </c>
      <c r="D68" s="426">
        <f>D54+D58+D63+D64+D65+D66</f>
        <v>0</v>
      </c>
      <c r="E68" s="427">
        <f t="shared" si="1"/>
        <v>7008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992</v>
      </c>
      <c r="D70" s="188"/>
      <c r="E70" s="127">
        <f t="shared" si="1"/>
        <v>992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955</v>
      </c>
      <c r="D73" s="128">
        <f>SUM(D74:D76)</f>
        <v>955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89</v>
      </c>
      <c r="D74" s="188">
        <v>89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866</v>
      </c>
      <c r="D76" s="188">
        <v>866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930</v>
      </c>
      <c r="D77" s="129">
        <f>D78+D80</f>
        <v>930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132</v>
      </c>
      <c r="D78" s="188">
        <v>132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798</v>
      </c>
      <c r="D80" s="188">
        <v>798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2572</v>
      </c>
      <c r="D82" s="129">
        <f>SUM(D83:D86)</f>
        <v>2572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2572</v>
      </c>
      <c r="D84" s="188">
        <v>2572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5336</v>
      </c>
      <c r="D87" s="125">
        <f>SUM(D88:D92)+D96</f>
        <v>5336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201</v>
      </c>
      <c r="D88" s="188">
        <v>201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3518</v>
      </c>
      <c r="D89" s="188">
        <v>3518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97</v>
      </c>
      <c r="D90" s="188">
        <v>97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798</v>
      </c>
      <c r="D91" s="188">
        <v>798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268</v>
      </c>
      <c r="D92" s="129">
        <f>SUM(D93:D95)</f>
        <v>268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81</v>
      </c>
      <c r="D94" s="188">
        <v>81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187</v>
      </c>
      <c r="D95" s="188">
        <v>187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454</v>
      </c>
      <c r="D96" s="188">
        <v>454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36</v>
      </c>
      <c r="D97" s="188">
        <v>36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9829</v>
      </c>
      <c r="D98" s="424">
        <f>D87+D82+D77+D73+D97</f>
        <v>9829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17829</v>
      </c>
      <c r="D99" s="418">
        <f>D98+D70+D68</f>
        <v>9829</v>
      </c>
      <c r="E99" s="418">
        <f>E98+E70+E68</f>
        <v>8000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43612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ТАНЯ ЦВЕТКОВА РАШКОВА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0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06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04" t="s">
        <v>818</v>
      </c>
    </row>
    <row r="10" spans="1:9" s="103" customFormat="1" ht="24" customHeight="1">
      <c r="A10" s="710"/>
      <c r="B10" s="706"/>
      <c r="C10" s="712"/>
      <c r="D10" s="712"/>
      <c r="E10" s="712"/>
      <c r="F10" s="712"/>
      <c r="G10" s="106" t="s">
        <v>516</v>
      </c>
      <c r="H10" s="106" t="s">
        <v>517</v>
      </c>
      <c r="I10" s="70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6</v>
      </c>
      <c r="G20" s="440"/>
      <c r="H20" s="440"/>
      <c r="I20" s="441">
        <f t="shared" si="0"/>
        <v>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6</v>
      </c>
      <c r="G27" s="447">
        <f t="shared" si="2"/>
        <v>0</v>
      </c>
      <c r="H27" s="447">
        <f t="shared" si="2"/>
        <v>0</v>
      </c>
      <c r="I27" s="448">
        <f t="shared" si="0"/>
        <v>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67">
        <f>pdeReportingDate</f>
        <v>43612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ТАНЯ ЦВЕТКОВА РАШКОВА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/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977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/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31.03.2019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957</v>
      </c>
      <c r="B6" s="635" t="s">
        <v>920</v>
      </c>
      <c r="C6" s="641">
        <f>'1-Баланс'!C95</f>
        <v>38105</v>
      </c>
      <c r="D6" s="642">
        <f aca="true" t="shared" si="0" ref="D6:D15">C6-E6</f>
        <v>0</v>
      </c>
      <c r="E6" s="641">
        <f>'1-Баланс'!G95</f>
        <v>38105</v>
      </c>
      <c r="F6" s="636" t="s">
        <v>921</v>
      </c>
      <c r="G6" s="643" t="s">
        <v>957</v>
      </c>
    </row>
    <row r="7" spans="1:7" ht="18.75" customHeight="1">
      <c r="A7" s="643" t="s">
        <v>957</v>
      </c>
      <c r="B7" s="635" t="s">
        <v>919</v>
      </c>
      <c r="C7" s="641">
        <f>'1-Баланс'!G37</f>
        <v>19432</v>
      </c>
      <c r="D7" s="642">
        <f t="shared" si="0"/>
        <v>11794</v>
      </c>
      <c r="E7" s="641">
        <f>'1-Баланс'!G18</f>
        <v>7638</v>
      </c>
      <c r="F7" s="636" t="s">
        <v>455</v>
      </c>
      <c r="G7" s="643" t="s">
        <v>957</v>
      </c>
    </row>
    <row r="8" spans="1:7" ht="18.75" customHeight="1">
      <c r="A8" s="643" t="s">
        <v>957</v>
      </c>
      <c r="B8" s="635" t="s">
        <v>917</v>
      </c>
      <c r="C8" s="641">
        <f>ABS('1-Баланс'!G32)-ABS('1-Баланс'!G33)</f>
        <v>-77</v>
      </c>
      <c r="D8" s="642">
        <f t="shared" si="0"/>
        <v>0</v>
      </c>
      <c r="E8" s="641">
        <f>ABS('2-Отчет за доходите'!C44)-ABS('2-Отчет за доходите'!G44)</f>
        <v>-77</v>
      </c>
      <c r="F8" s="636" t="s">
        <v>918</v>
      </c>
      <c r="G8" s="644" t="s">
        <v>959</v>
      </c>
    </row>
    <row r="9" spans="1:7" ht="18.75" customHeight="1">
      <c r="A9" s="643" t="s">
        <v>957</v>
      </c>
      <c r="B9" s="635" t="s">
        <v>923</v>
      </c>
      <c r="C9" s="641">
        <f>'1-Баланс'!D92</f>
        <v>102</v>
      </c>
      <c r="D9" s="642">
        <f t="shared" si="0"/>
        <v>0</v>
      </c>
      <c r="E9" s="641">
        <f>'3-Отчет за паричния поток'!C45</f>
        <v>102</v>
      </c>
      <c r="F9" s="636" t="s">
        <v>922</v>
      </c>
      <c r="G9" s="644" t="s">
        <v>958</v>
      </c>
    </row>
    <row r="10" spans="1:7" ht="18.75" customHeight="1">
      <c r="A10" s="643" t="s">
        <v>957</v>
      </c>
      <c r="B10" s="635" t="s">
        <v>924</v>
      </c>
      <c r="C10" s="641">
        <f>'1-Баланс'!C92</f>
        <v>97</v>
      </c>
      <c r="D10" s="642">
        <f t="shared" si="0"/>
        <v>0</v>
      </c>
      <c r="E10" s="641">
        <f>'3-Отчет за паричния поток'!C46</f>
        <v>97</v>
      </c>
      <c r="F10" s="636" t="s">
        <v>925</v>
      </c>
      <c r="G10" s="644" t="s">
        <v>958</v>
      </c>
    </row>
    <row r="11" spans="1:7" ht="18.75" customHeight="1">
      <c r="A11" s="643" t="s">
        <v>957</v>
      </c>
      <c r="B11" s="635" t="s">
        <v>919</v>
      </c>
      <c r="C11" s="641">
        <f>'1-Баланс'!G37</f>
        <v>19432</v>
      </c>
      <c r="D11" s="642">
        <f t="shared" si="0"/>
        <v>0</v>
      </c>
      <c r="E11" s="641">
        <f>'4-Отчет за собствения капитал'!L34</f>
        <v>19432</v>
      </c>
      <c r="F11" s="636" t="s">
        <v>926</v>
      </c>
      <c r="G11" s="644" t="s">
        <v>960</v>
      </c>
    </row>
    <row r="12" spans="1:7" ht="18.75" customHeight="1">
      <c r="A12" s="643" t="s">
        <v>957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961</v>
      </c>
    </row>
    <row r="13" spans="1:7" ht="18.75" customHeight="1">
      <c r="A13" s="643" t="s">
        <v>957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961</v>
      </c>
    </row>
    <row r="14" spans="1:7" ht="18.75" customHeight="1">
      <c r="A14" s="643" t="s">
        <v>957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961</v>
      </c>
    </row>
    <row r="15" spans="1:7" ht="18.75" customHeight="1">
      <c r="A15" s="643" t="s">
        <v>957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2019-05-28T10:23:00Z</cp:lastPrinted>
  <dcterms:created xsi:type="dcterms:W3CDTF">2006-09-16T00:00:00Z</dcterms:created>
  <dcterms:modified xsi:type="dcterms:W3CDTF">2019-05-28T11:16:51Z</dcterms:modified>
  <cp:category/>
  <cp:version/>
  <cp:contentType/>
  <cp:contentStatus/>
</cp:coreProperties>
</file>