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2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<sst xmlns="http://schemas.openxmlformats.org/spreadsheetml/2006/main" count="1038" uniqueCount="873">
  <si>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</si>
  <si>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</si>
  <si>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</si>
  <si>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</si>
  <si>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</si>
  <si>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</si>
  <si>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</si>
  <si>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</si>
  <si>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</si>
  <si>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</si>
  <si>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</si>
  <si>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</si>
  <si>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</si>
  <si>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</si>
  <si>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</si>
  <si>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</si>
  <si>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</si>
  <si>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</si>
  <si>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</si>
  <si>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</si>
  <si>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</si>
  <si>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</si>
  <si>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</si>
  <si>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</si>
  <si>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</si>
  <si>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</si>
  <si>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</si>
  <si>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</si>
  <si>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</si>
  <si>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</si>
  <si>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</si>
  <si>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</si>
  <si>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</si>
  <si>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</si>
  <si>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</si>
  <si>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</si>
  <si>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</si>
  <si>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</si>
  <si>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</si>
  <si>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</si>
  <si>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</si>
  <si>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</si>
  <si>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</si>
  <si>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</si>
  <si>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</si>
  <si>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</si>
  <si>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</si>
  <si>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</si>
  <si>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</si>
  <si>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</si>
  <si>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</si>
  <si>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</si>
  <si>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</si>
  <si>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</si>
  <si>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</si>
  <si>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</si>
  <si>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</si>
  <si>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</si>
  <si>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</si>
  <si>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</si>
  <si>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</si>
  <si>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</si>
  <si>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</si>
  <si>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</si>
  <si>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</si>
  <si>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</si>
  <si>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</si>
  <si>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</si>
  <si>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</si>
  <si>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</si>
  <si>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</si>
  <si>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</si>
  <si>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</si>
  <si>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</si>
  <si>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</si>
  <si>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</si>
  <si>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</si>
  <si>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</si>
  <si>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</si>
  <si>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</si>
  <si>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</si>
  <si>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</si>
  <si>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</si>
  <si>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</si>
  <si>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</si>
  <si>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</si>
  <si>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</si>
  <si>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</si>
  <si>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</si>
  <si>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</si>
  <si>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</si>
  <si>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</si>
  <si>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</si>
  <si>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</si>
  <si>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</si>
  <si>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</si>
  <si>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</si>
  <si>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</si>
  <si>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</si>
  <si>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</si>
  <si>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</si>
  <si>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</si>
  <si>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</si>
  <si>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</si>
  <si>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</si>
  <si>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</si>
  <si>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</si>
  <si>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</si>
  <si>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</si>
  <si>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</si>
  <si>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</si>
  <si>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</si>
  <si>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</si>
  <si>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</si>
  <si>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</si>
  <si>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</si>
  <si>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</si>
  <si>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</si>
  <si>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</si>
  <si>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</si>
  <si>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</si>
  <si>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</si>
  <si>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</si>
  <si>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</si>
  <si>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</si>
  <si>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</si>
  <si>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</si>
  <si>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</si>
  <si>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</si>
  <si>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</si>
  <si>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</si>
  <si>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</si>
  <si>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</si>
  <si>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</si>
  <si>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</si>
  <si>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</si>
  <si>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</si>
  <si>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</si>
  <si>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</si>
  <si>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</si>
  <si>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</si>
  <si>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</si>
  <si>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</si>
  <si>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</si>
  <si>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</si>
  <si>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</si>
  <si>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</si>
  <si>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</si>
  <si>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</si>
  <si>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</si>
  <si>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</si>
  <si>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</si>
  <si>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</si>
  <si>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</si>
  <si>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</si>
  <si>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</si>
  <si>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</si>
  <si>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</si>
  <si>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</si>
  <si>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</si>
  <si>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</si>
  <si>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</si>
  <si>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</si>
  <si>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</si>
  <si>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</si>
  <si>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</si>
  <si>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</si>
  <si>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</si>
  <si>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</si>
  <si>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</si>
  <si>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</si>
  <si>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</si>
  <si>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</si>
  <si>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</si>
  <si>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</si>
  <si>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</si>
  <si>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</si>
  <si>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</si>
  <si>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</si>
  <si>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</si>
  <si>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</si>
  <si>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</si>
  <si>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</si>
  <si>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</si>
  <si>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</si>
  <si>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</si>
  <si>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</si>
  <si>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</si>
  <si>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</si>
  <si>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</si>
  <si>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</si>
  <si>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</si>
  <si>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</si>
  <si>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</si>
  <si>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</si>
  <si>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</si>
  <si>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</si>
  <si>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</si>
  <si>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</si>
  <si>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</si>
  <si>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</si>
  <si>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</si>
  <si>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</si>
  <si>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</si>
  <si>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</si>
  <si>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</si>
  <si>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</si>
  <si>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</si>
  <si>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</si>
  <si>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</si>
  <si>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</si>
  <si>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</si>
  <si>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</si>
  <si>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</si>
  <si>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</si>
  <si>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</si>
  <si>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</si>
  <si>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</si>
  <si>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</si>
  <si>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</si>
  <si>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</si>
  <si>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</si>
  <si>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</si>
  <si>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</si>
  <si>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</si>
  <si>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</si>
  <si>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</si>
  <si>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</si>
  <si>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</si>
  <si>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</si>
  <si>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</si>
  <si>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</si>
  <si>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</si>
  <si>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</si>
  <si>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</si>
  <si>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</si>
  <si>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</si>
  <si>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</si>
  <si>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</si>
  <si>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</si>
  <si>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</si>
  <si>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</si>
  <si>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</si>
  <si>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</si>
  <si>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</si>
  <si>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</si>
  <si>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</si>
  <si>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</si>
  <si>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</si>
  <si>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</si>
  <si>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</si>
  <si>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</si>
  <si>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</si>
  <si>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</si>
  <si>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</si>
  <si>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</si>
  <si>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</si>
  <si>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</si>
  <si>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</si>
  <si>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</si>
  <si>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</si>
  <si>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</si>
  <si>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</si>
  <si>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</si>
  <si>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</si>
  <si>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</si>
  <si>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</si>
  <si>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</si>
  <si>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</si>
  <si>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</si>
  <si>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</si>
  <si>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</si>
  <si>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</si>
  <si>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</si>
  <si>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</si>
  <si>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</si>
  <si>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</si>
  <si>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</si>
  <si>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</si>
  <si>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</si>
  <si>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</si>
  <si>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</si>
  <si>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</si>
  <si>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</si>
  <si>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</si>
  <si>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</si>
  <si>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</si>
  <si>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</si>
  <si>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</si>
  <si>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</si>
  <si>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</si>
  <si>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</si>
  <si>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</si>
  <si>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</si>
  <si>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</si>
  <si>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</si>
  <si>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</si>
  <si>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</si>
  <si>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</si>
  <si>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</si>
  <si>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</si>
  <si>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</si>
  <si>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</si>
  <si>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</si>
  <si>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</si>
  <si>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</si>
  <si>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</si>
  <si>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</si>
  <si>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</si>
  <si>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</si>
  <si>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</si>
  <si>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</si>
  <si>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</si>
  <si>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</si>
  <si>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</si>
  <si>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</si>
  <si>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</si>
  <si>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</si>
  <si>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</si>
  <si>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</si>
  <si>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</si>
  <si>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</si>
  <si>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</si>
  <si>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</si>
  <si>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</si>
  <si>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</si>
  <si>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</si>
  <si>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</si>
  <si>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</si>
  <si>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</si>
  <si>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</si>
  <si>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</si>
  <si>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</si>
  <si>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</si>
  <si>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</si>
  <si>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</si>
  <si>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</si>
  <si>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</si>
  <si>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</si>
  <si>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</si>
  <si>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</si>
  <si>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</si>
  <si>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</si>
  <si>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</si>
  <si>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</si>
  <si>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</si>
  <si>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</si>
  <si>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</si>
  <si>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</si>
  <si>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</si>
  <si>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</si>
  <si>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</si>
  <si>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</si>
  <si>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</si>
  <si>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</si>
  <si>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</si>
  <si>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</si>
  <si>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</si>
  <si>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</si>
  <si>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</si>
  <si>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</si>
  <si>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</si>
  <si>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</si>
  <si>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</si>
  <si>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</si>
  <si>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</si>
  <si>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</si>
  <si>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</si>
  <si>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</si>
  <si>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</si>
  <si>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</si>
  <si>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</si>
  <si>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</si>
  <si>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</si>
  <si>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</si>
  <si>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</si>
  <si>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</si>
  <si>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</si>
  <si>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</si>
  <si>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</si>
  <si>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</si>
  <si>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</si>
  <si>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</si>
  <si>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</si>
  <si>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</si>
  <si>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</si>
  <si>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</si>
  <si>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</si>
  <si>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</si>
  <si>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</si>
  <si>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</si>
  <si>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</si>
  <si>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</si>
  <si>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</si>
  <si>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</si>
  <si>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</si>
  <si>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</si>
  <si>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</si>
  <si>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</si>
  <si>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</si>
  <si>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</si>
  <si>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</si>
  <si>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</si>
  <si>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</si>
  <si>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</si>
  <si>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</si>
  <si>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</si>
  <si>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</si>
  <si>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</si>
  <si>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</si>
  <si>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</si>
  <si>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</si>
  <si>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</si>
  <si>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</si>
  <si>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</si>
  <si>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</si>
  <si>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</si>
  <si>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</si>
  <si>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</si>
  <si>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</si>
  <si>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</si>
  <si>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</si>
  <si>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</si>
  <si>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</si>
  <si>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</si>
  <si>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</si>
  <si>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</si>
  <si>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</si>
  <si>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</si>
  <si>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</si>
  <si>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</si>
  <si>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</si>
  <si>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</si>
  <si>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</si>
  <si>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</si>
  <si>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</si>
  <si>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</si>
  <si>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</si>
  <si>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</si>
  <si>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</si>
  <si>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</si>
  <si>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</si>
  <si>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</si>
  <si>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</si>
  <si>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</si>
  <si>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</si>
  <si>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</si>
  <si>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</si>
  <si>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</si>
  <si>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</si>
  <si>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</si>
  <si>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</si>
  <si>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</si>
  <si>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</si>
  <si>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</si>
  <si>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</si>
  <si>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</si>
  <si>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</si>
  <si>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</si>
  <si>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</si>
  <si>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</si>
  <si>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</si>
  <si>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</si>
  <si>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</si>
  <si>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</si>
  <si>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</si>
  <si>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</si>
  <si>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</si>
  <si>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</si>
  <si>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</si>
  <si>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</si>
  <si>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</si>
  <si>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</si>
  <si>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</si>
  <si>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</si>
  <si>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</si>
  <si>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</si>
  <si>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</si>
  <si>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</si>
  <si>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</si>
  <si>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</si>
  <si>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</si>
  <si>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</si>
  <si>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</si>
  <si>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</si>
  <si>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</si>
  <si>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</si>
  <si>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</si>
  <si>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</si>
  <si>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</si>
  <si>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</si>
  <si>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</si>
  <si>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</si>
  <si>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</si>
  <si>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</si>
  <si>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</si>
  <si>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</si>
  <si>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</si>
  <si>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</si>
  <si>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</si>
  <si>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</si>
  <si>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</si>
  <si>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</si>
  <si>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</si>
  <si>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</si>
  <si>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</si>
  <si>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</si>
  <si>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</si>
  <si>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</si>
  <si>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</si>
  <si>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</si>
  <si>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</si>
  <si>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</si>
  <si>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</si>
  <si>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</si>
  <si>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</si>
  <si>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</si>
  <si>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</si>
  <si>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</si>
  <si>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</si>
  <si>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</si>
  <si>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</si>
  <si>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</si>
  <si>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</si>
  <si>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</si>
  <si>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</si>
  <si>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</si>
  <si>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</si>
  <si>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</si>
  <si>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</si>
  <si>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</si>
  <si>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</si>
  <si>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</si>
  <si>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</si>
  <si>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</si>
  <si>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</si>
  <si>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</si>
  <si>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</si>
  <si>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</si>
  <si>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</si>
  <si>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</si>
  <si>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</si>
  <si>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</si>
  <si>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</si>
  <si>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</si>
  <si>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</si>
  <si>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</si>
  <si>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</si>
  <si>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</si>
  <si>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</si>
  <si>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</si>
  <si>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</si>
  <si>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</si>
  <si>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</si>
  <si>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</si>
  <si>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</si>
  <si>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</si>
  <si>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</si>
  <si>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</si>
  <si>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</si>
  <si>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</si>
  <si>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</si>
  <si>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</si>
  <si>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</si>
  <si>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</si>
  <si>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</si>
  <si>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</si>
  <si>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</si>
  <si>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</si>
  <si>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</si>
  <si>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</si>
  <si>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</si>
  <si>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</si>
  <si>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</si>
  <si>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</si>
  <si>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</si>
  <si>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</si>
  <si>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</si>
  <si>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</si>
  <si>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</si>
  <si>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</si>
  <si>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</si>
  <si>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</si>
  <si>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</si>
  <si>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</si>
  <si>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</si>
  <si>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</si>
  <si>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</si>
  <si>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</si>
  <si>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</si>
  <si>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</si>
  <si>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</si>
  <si>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</si>
  <si>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</si>
  <si>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</si>
  <si>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</si>
  <si>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</si>
  <si>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</si>
  <si>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</si>
  <si>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</si>
  <si>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</si>
  <si>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</si>
  <si>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</si>
  <si>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</si>
  <si>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</si>
  <si>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</si>
  <si>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</si>
  <si>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</si>
  <si>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</si>
  <si>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</si>
  <si>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</si>
  <si>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</si>
  <si>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</si>
  <si>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</si>
  <si>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</si>
  <si>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</si>
  <si>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</si>
  <si>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</si>
  <si>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</si>
  <si>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</si>
  <si>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</si>
  <si>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</si>
  <si>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</si>
  <si>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</si>
  <si>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</si>
  <si>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</si>
  <si>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</si>
  <si>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</si>
  <si>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</si>
  <si>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</si>
  <si>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</si>
  <si>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</si>
  <si>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</si>
  <si>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</si>
  <si>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</si>
  <si>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</si>
  <si>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</si>
  <si>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</si>
  <si>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</si>
  <si>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</si>
  <si>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</si>
  <si>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</si>
  <si>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</si>
  <si>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</si>
  <si>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</si>
  <si>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</si>
  <si>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</si>
  <si>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</si>
  <si>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</si>
  <si>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</si>
  <si>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</si>
  <si>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</si>
  <si>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</si>
  <si>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</si>
  <si>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</si>
  <si>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</si>
  <si>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</si>
  <si>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</si>
  <si>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</si>
  <si>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</si>
  <si>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</si>
  <si>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</si>
  <si>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</si>
  <si>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</si>
  <si>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</si>
  <si>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</si>
  <si>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</si>
  <si>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</si>
  <si>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</si>
  <si>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</si>
  <si>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</si>
  <si>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</si>
  <si>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</si>
  <si>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</si>
  <si>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</si>
  <si>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</si>
  <si>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</si>
  <si>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</si>
  <si>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</si>
  <si>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</si>
  <si>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</si>
  <si>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</si>
  <si>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</si>
  <si>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</si>
  <si>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</si>
  <si>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</si>
  <si>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</si>
  <si>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</si>
  <si>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</si>
  <si>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</si>
  <si>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</si>
  <si>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</si>
  <si>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</si>
  <si>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</si>
  <si>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</si>
  <si>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</si>
  <si>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</si>
  <si>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</si>
  <si>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</si>
  <si>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</si>
  <si>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</si>
  <si>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</si>
  <si>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</si>
  <si>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</si>
  <si>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</si>
  <si>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</si>
  <si>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</si>
  <si>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</si>
  <si>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</si>
  <si>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</si>
  <si>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</si>
  <si>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</si>
  <si>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</si>
  <si>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</si>
  <si>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</si>
  <si>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</si>
  <si>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</si>
  <si>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</si>
  <si>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</si>
  <si>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</si>
  <si>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</si>
  <si>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</si>
  <si>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</si>
  <si>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</si>
  <si>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</si>
  <si>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</si>
  <si>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</si>
  <si>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</si>
  <si>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</si>
  <si>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</si>
  <si>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</si>
  <si>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</si>
  <si>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</si>
  <si>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</si>
  <si>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</si>
  <si>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</si>
  <si>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</si>
  <si>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</si>
  <si>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</si>
  <si>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</si>
  <si>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</si>
  <si>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</si>
  <si>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</si>
  <si>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</si>
  <si>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</si>
  <si>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</si>
  <si>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</si>
  <si>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</si>
  <si>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</si>
  <si>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</si>
  <si>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</si>
  <si>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</si>
  <si>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</si>
  <si>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</si>
  <si>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</si>
  <si>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</si>
  <si>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</si>
  <si>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</si>
  <si>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</si>
  <si>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</si>
  <si>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</si>
  <si>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</si>
  <si>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</si>
  <si>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</si>
  <si>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</si>
  <si>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</si>
  <si>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</si>
  <si>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</si>
  <si>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</si>
  <si>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</si>
  <si>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</si>
  <si>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</si>
  <si>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</si>
  <si>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</si>
  <si>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</si>
  <si>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</si>
  <si>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</si>
  <si>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</si>
  <si>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</si>
  <si>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</si>
  <si>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</si>
  <si>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</si>
  <si>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</si>
  <si>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</si>
  <si>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</si>
  <si>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</si>
  <si>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</si>
  <si>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</si>
  <si>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</si>
  <si>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</si>
  <si>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</si>
  <si>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</si>
  <si>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</si>
  <si>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</si>
  <si>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</si>
  <si>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</si>
  <si>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</si>
  <si>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</si>
  <si>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</si>
  <si>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</si>
  <si>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</si>
  <si>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</si>
  <si>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</si>
  <si>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</si>
  <si>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</si>
  <si>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</si>
  <si>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</si>
  <si>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</si>
  <si>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</si>
  <si>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</si>
  <si>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</si>
  <si>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</si>
  <si>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</si>
  <si>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</si>
  <si>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</si>
  <si>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</si>
  <si>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</si>
  <si>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</si>
  <si>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</si>
  <si>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</si>
  <si>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</si>
  <si>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</si>
  <si>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</si>
  <si>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</si>
  <si>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</si>
  <si>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</si>
  <si>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</si>
  <si>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</si>
  <si>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</si>
  <si>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</si>
  <si>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</si>
  <si>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</si>
  <si>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</si>
  <si>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</si>
  <si>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</si>
  <si>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</si>
  <si>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</si>
  <si>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</si>
  <si>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</si>
  <si>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</si>
  <si>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</si>
  <si>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</si>
  <si>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</si>
  <si>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</si>
  <si>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</si>
  <si>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</si>
  <si>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</si>
  <si>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</si>
  <si>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</si>
  <si>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</si>
  <si>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</si>
  <si>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</si>
  <si>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</si>
  <si>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</si>
  <si>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</si>
  <si>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</si>
  <si>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</si>
  <si>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</si>
  <si>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</si>
  <si>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</si>
  <si>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</si>
  <si>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</si>
  <si>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</si>
  <si>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</si>
  <si>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</si>
  <si>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</si>
  <si>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1.ИП Фаворит</t>
  </si>
  <si>
    <t xml:space="preserve">Дата  на съставяне:  25.02.2008                                                                                                                                </t>
  </si>
  <si>
    <t>Дата на съставяне: 25.04.2008</t>
  </si>
  <si>
    <t xml:space="preserve">Дата на съставяне:        25.04.2008                              </t>
  </si>
  <si>
    <t>01.01.2008-31.03.2008</t>
  </si>
  <si>
    <t>2.Котлостроене АД</t>
  </si>
  <si>
    <t xml:space="preserve">Дата  на съставяне:  25.04.2008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</si>
</sst>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1">
      <selection activeCell="E86" sqref="E8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1" t="s">
        <v>865</v>
      </c>
      <c r="F3" s="217" t="s">
        <v>2</v>
      </c>
      <c r="G3" s="172"/>
      <c r="H3" s="460">
        <v>117019045</v>
      </c>
    </row>
    <row r="4" spans="1:8" ht="15">
      <c r="A4" s="578" t="s">
        <v>3</v>
      </c>
      <c r="B4" s="584"/>
      <c r="C4" s="584"/>
      <c r="D4" s="584"/>
      <c r="E4" s="503" t="s">
        <v>864</v>
      </c>
      <c r="F4" s="580" t="s">
        <v>4</v>
      </c>
      <c r="G4" s="581"/>
      <c r="H4" s="460" t="s">
        <v>159</v>
      </c>
    </row>
    <row r="5" spans="1:8" ht="15">
      <c r="A5" s="578" t="s">
        <v>5</v>
      </c>
      <c r="B5" s="579"/>
      <c r="C5" s="579"/>
      <c r="D5" s="579"/>
      <c r="E5" s="504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44</v>
      </c>
      <c r="D12" s="151">
        <v>45</v>
      </c>
      <c r="E12" s="237" t="s">
        <v>26</v>
      </c>
      <c r="F12" s="242" t="s">
        <v>27</v>
      </c>
      <c r="G12" s="153">
        <v>3777</v>
      </c>
      <c r="H12" s="153">
        <v>1888</v>
      </c>
    </row>
    <row r="13" spans="1:8" ht="15">
      <c r="A13" s="235" t="s">
        <v>28</v>
      </c>
      <c r="B13" s="241" t="s">
        <v>29</v>
      </c>
      <c r="C13" s="151">
        <v>2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1248</v>
      </c>
      <c r="D15" s="151">
        <v>1235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4</v>
      </c>
      <c r="E16" s="243" t="s">
        <v>42</v>
      </c>
      <c r="F16" s="242" t="s">
        <v>43</v>
      </c>
      <c r="G16" s="316">
        <v>-1416</v>
      </c>
      <c r="H16" s="316">
        <v>-1416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2361</v>
      </c>
      <c r="H17" s="154">
        <f>H11+H14+H15+H16</f>
        <v>2361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1298</v>
      </c>
      <c r="D19" s="155">
        <f>SUM(D11:D18)</f>
        <v>1286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1919</v>
      </c>
      <c r="H21" s="156">
        <f>SUM(H22:H24)</f>
        <v>1919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3</v>
      </c>
      <c r="E24" s="237" t="s">
        <v>72</v>
      </c>
      <c r="F24" s="242" t="s">
        <v>73</v>
      </c>
      <c r="G24" s="152">
        <v>1730</v>
      </c>
      <c r="H24" s="152">
        <v>1730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3240</v>
      </c>
      <c r="H25" s="154">
        <f>H19+H20+H21</f>
        <v>3240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2974</v>
      </c>
      <c r="H27" s="154">
        <f>SUM(H28:H30)</f>
        <v>2363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2974</v>
      </c>
      <c r="H28" s="152">
        <v>2363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52</v>
      </c>
      <c r="H31" s="152">
        <v>611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3026</v>
      </c>
      <c r="H33" s="154">
        <f>H27+H31+H32</f>
        <v>2974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242</v>
      </c>
      <c r="D34" s="155">
        <f>SUM(D35:D38)</f>
        <v>112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8627</v>
      </c>
      <c r="H36" s="154">
        <f>H25+H17+H33</f>
        <v>8575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242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35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5493</v>
      </c>
      <c r="H44" s="152">
        <v>5665</v>
      </c>
    </row>
    <row r="45" spans="1:15" ht="15">
      <c r="A45" s="235" t="s">
        <v>136</v>
      </c>
      <c r="B45" s="249" t="s">
        <v>137</v>
      </c>
      <c r="C45" s="155">
        <f>C34+C39+C44</f>
        <v>242</v>
      </c>
      <c r="D45" s="155">
        <f>D34+D39+D44</f>
        <v>112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15912</v>
      </c>
      <c r="H47" s="152">
        <v>15912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19617</v>
      </c>
      <c r="D49" s="151">
        <v>21051</v>
      </c>
      <c r="E49" s="251" t="s">
        <v>51</v>
      </c>
      <c r="F49" s="245" t="s">
        <v>153</v>
      </c>
      <c r="G49" s="154">
        <f>SUM(G43:G48)</f>
        <v>21405</v>
      </c>
      <c r="H49" s="154">
        <f>SUM(H43:H48)</f>
        <v>21612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19617</v>
      </c>
      <c r="D51" s="155">
        <f>SUM(D47:D50)</f>
        <v>21051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2</v>
      </c>
      <c r="D53" s="151">
        <v>2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21162</v>
      </c>
      <c r="D55" s="155">
        <f>D19+D20+D21+D27+D32+D45+D51+D53+D54</f>
        <v>22454</v>
      </c>
      <c r="E55" s="237" t="s">
        <v>172</v>
      </c>
      <c r="F55" s="261" t="s">
        <v>173</v>
      </c>
      <c r="G55" s="154">
        <f>G49+G51+G52+G53+G54</f>
        <v>21405</v>
      </c>
      <c r="H55" s="154">
        <f>H49+H51+H52+H53+H54</f>
        <v>21612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399</v>
      </c>
      <c r="D60" s="151">
        <v>505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2898</v>
      </c>
      <c r="H61" s="154">
        <f>SUM(H62:H68)</f>
        <v>1797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399</v>
      </c>
      <c r="D64" s="155">
        <f>SUM(D58:D63)</f>
        <v>505</v>
      </c>
      <c r="E64" s="237" t="s">
        <v>200</v>
      </c>
      <c r="F64" s="242" t="s">
        <v>201</v>
      </c>
      <c r="G64" s="152">
        <v>2713</v>
      </c>
      <c r="H64" s="152">
        <v>1399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40</v>
      </c>
      <c r="H65" s="152">
        <v>22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11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</v>
      </c>
      <c r="H67" s="152">
        <v>4</v>
      </c>
    </row>
    <row r="68" spans="1:8" ht="15">
      <c r="A68" s="235" t="s">
        <v>211</v>
      </c>
      <c r="B68" s="241" t="s">
        <v>212</v>
      </c>
      <c r="C68" s="151">
        <v>421</v>
      </c>
      <c r="D68" s="151">
        <v>797</v>
      </c>
      <c r="E68" s="237" t="s">
        <v>213</v>
      </c>
      <c r="F68" s="242" t="s">
        <v>214</v>
      </c>
      <c r="G68" s="152">
        <v>137</v>
      </c>
      <c r="H68" s="152">
        <v>361</v>
      </c>
    </row>
    <row r="69" spans="1:8" ht="15">
      <c r="A69" s="235" t="s">
        <v>215</v>
      </c>
      <c r="B69" s="241" t="s">
        <v>216</v>
      </c>
      <c r="C69" s="151">
        <v>6</v>
      </c>
      <c r="D69" s="151"/>
      <c r="E69" s="251" t="s">
        <v>78</v>
      </c>
      <c r="F69" s="242" t="s">
        <v>217</v>
      </c>
      <c r="G69" s="152">
        <v>365</v>
      </c>
      <c r="H69" s="152">
        <v>360</v>
      </c>
    </row>
    <row r="70" spans="1:8" ht="15">
      <c r="A70" s="235" t="s">
        <v>218</v>
      </c>
      <c r="B70" s="241" t="s">
        <v>219</v>
      </c>
      <c r="C70" s="151">
        <v>12661</v>
      </c>
      <c r="D70" s="151">
        <v>9907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475</v>
      </c>
      <c r="D71" s="151">
        <v>475</v>
      </c>
      <c r="E71" s="253" t="s">
        <v>46</v>
      </c>
      <c r="F71" s="273" t="s">
        <v>224</v>
      </c>
      <c r="G71" s="161">
        <f>G59+G60+G61+G69+G70</f>
        <v>3263</v>
      </c>
      <c r="H71" s="161">
        <f>H59+H60+H61+H69+H70</f>
        <v>2157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30</v>
      </c>
      <c r="D72" s="151">
        <v>36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424</v>
      </c>
      <c r="D74" s="151">
        <v>433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14017</v>
      </c>
      <c r="D75" s="155">
        <f>SUM(D67:D74)</f>
        <v>11648</v>
      </c>
      <c r="E75" s="251" t="s">
        <v>160</v>
      </c>
      <c r="F75" s="245" t="s">
        <v>234</v>
      </c>
      <c r="G75" s="152">
        <v>2581</v>
      </c>
      <c r="H75" s="152">
        <v>2926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5844</v>
      </c>
      <c r="H79" s="162">
        <f>H71+H74+H75+H76</f>
        <v>5083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65</v>
      </c>
      <c r="D87" s="151">
        <v>87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222</v>
      </c>
      <c r="D88" s="151">
        <v>565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287</v>
      </c>
      <c r="D91" s="155">
        <f>SUM(D87:D90)</f>
        <v>652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14714</v>
      </c>
      <c r="D93" s="155">
        <f>D64+D75+D84+D91+D92</f>
        <v>12816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35876</v>
      </c>
      <c r="D94" s="164">
        <f>D93+D55</f>
        <v>35270</v>
      </c>
      <c r="E94" s="449" t="s">
        <v>270</v>
      </c>
      <c r="F94" s="289" t="s">
        <v>271</v>
      </c>
      <c r="G94" s="165">
        <f>G36+G39+G55+G79</f>
        <v>35876</v>
      </c>
      <c r="H94" s="165">
        <f>H36+H39+H55+H79</f>
        <v>35270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856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47:D50 C30:D30 C35:D38 C40:D44 C23:D26 C53:D54 G74:H76 C11:D18 C58:D63 C79:D83 C92:D92 G11:H13 C87:D90 G19:H19 G31:H31 G22:H24 G28:H28 C67:D74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48031497" right="0.2755905511811024" top="0.3937007874015748" bottom="0.1968503937007874" header="0.15748031496062992" footer="0.15748031496062992"/>
  <pageSetup fitToHeight="1000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2">
      <selection activeCell="K42" sqref="K42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7" t="str">
        <f>'справка №1-БАЛАНС'!E3</f>
        <v>АУТОБОХЕМИЯ АД</v>
      </c>
      <c r="C2" s="587"/>
      <c r="D2" s="587"/>
      <c r="E2" s="587"/>
      <c r="F2" s="589" t="s">
        <v>2</v>
      </c>
      <c r="G2" s="589"/>
      <c r="H2" s="525">
        <f>'справка №1-БАЛАНС'!H3</f>
        <v>117019045</v>
      </c>
    </row>
    <row r="3" spans="1:8" ht="15">
      <c r="A3" s="466" t="s">
        <v>275</v>
      </c>
      <c r="B3" s="587" t="str">
        <f>'справка №1-БАЛАНС'!E4</f>
        <v>НЕКОНСОЛИДИРАН</v>
      </c>
      <c r="C3" s="587"/>
      <c r="D3" s="587"/>
      <c r="E3" s="587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8" t="str">
        <f>'справка №1-БАЛАНС'!E5</f>
        <v>01.01.2008-31.03.2008</v>
      </c>
      <c r="C4" s="588"/>
      <c r="D4" s="588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24</v>
      </c>
      <c r="D9" s="46">
        <v>18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230</v>
      </c>
      <c r="D10" s="46">
        <v>98</v>
      </c>
      <c r="E10" s="298" t="s">
        <v>289</v>
      </c>
      <c r="F10" s="548" t="s">
        <v>290</v>
      </c>
      <c r="G10" s="549">
        <v>2389</v>
      </c>
      <c r="H10" s="549">
        <v>3417</v>
      </c>
    </row>
    <row r="11" spans="1:8" ht="12">
      <c r="A11" s="298" t="s">
        <v>291</v>
      </c>
      <c r="B11" s="299" t="s">
        <v>292</v>
      </c>
      <c r="C11" s="46">
        <v>92</v>
      </c>
      <c r="D11" s="46">
        <v>131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55</v>
      </c>
      <c r="D12" s="46">
        <v>41</v>
      </c>
      <c r="E12" s="300" t="s">
        <v>78</v>
      </c>
      <c r="F12" s="548" t="s">
        <v>297</v>
      </c>
      <c r="G12" s="549">
        <v>487</v>
      </c>
      <c r="H12" s="549">
        <v>413</v>
      </c>
    </row>
    <row r="13" spans="1:18" ht="12">
      <c r="A13" s="298" t="s">
        <v>298</v>
      </c>
      <c r="B13" s="299" t="s">
        <v>299</v>
      </c>
      <c r="C13" s="46">
        <v>9</v>
      </c>
      <c r="D13" s="46">
        <v>9</v>
      </c>
      <c r="E13" s="301" t="s">
        <v>51</v>
      </c>
      <c r="F13" s="550" t="s">
        <v>300</v>
      </c>
      <c r="G13" s="547">
        <f>SUM(G9:G12)</f>
        <v>2876</v>
      </c>
      <c r="H13" s="547">
        <f>SUM(H9:H12)</f>
        <v>3830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2238</v>
      </c>
      <c r="D14" s="46">
        <v>3250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5</v>
      </c>
      <c r="D16" s="47">
        <v>1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2653</v>
      </c>
      <c r="D19" s="49">
        <f>SUM(D9:D15)+D16</f>
        <v>3548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730</v>
      </c>
      <c r="D22" s="46">
        <v>687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616</v>
      </c>
      <c r="H23" s="549">
        <v>501</v>
      </c>
    </row>
    <row r="24" spans="1:18" ht="12">
      <c r="A24" s="298" t="s">
        <v>332</v>
      </c>
      <c r="B24" s="305" t="s">
        <v>333</v>
      </c>
      <c r="C24" s="46">
        <v>1</v>
      </c>
      <c r="D24" s="46"/>
      <c r="E24" s="301" t="s">
        <v>103</v>
      </c>
      <c r="F24" s="553" t="s">
        <v>334</v>
      </c>
      <c r="G24" s="547">
        <f>SUM(G19:G23)</f>
        <v>616</v>
      </c>
      <c r="H24" s="547">
        <f>SUM(H19:H23)</f>
        <v>501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50</v>
      </c>
      <c r="D25" s="46">
        <v>56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781</v>
      </c>
      <c r="D26" s="49">
        <f>SUM(D22:D25)</f>
        <v>743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3434</v>
      </c>
      <c r="D28" s="50">
        <f>D26+D19</f>
        <v>4291</v>
      </c>
      <c r="E28" s="127" t="s">
        <v>339</v>
      </c>
      <c r="F28" s="553" t="s">
        <v>340</v>
      </c>
      <c r="G28" s="547">
        <f>G13+G15+G24</f>
        <v>3492</v>
      </c>
      <c r="H28" s="547">
        <f>H13+H15+H24</f>
        <v>4331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58</v>
      </c>
      <c r="D30" s="50">
        <f>IF((H28-D28)&gt;0,H28-D28,0)</f>
        <v>40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3434</v>
      </c>
      <c r="D33" s="49">
        <f>D28+D31+D32</f>
        <v>4291</v>
      </c>
      <c r="E33" s="127" t="s">
        <v>353</v>
      </c>
      <c r="F33" s="553" t="s">
        <v>354</v>
      </c>
      <c r="G33" s="53">
        <f>G32+G31+G28</f>
        <v>3492</v>
      </c>
      <c r="H33" s="53">
        <f>H32+H31+H28</f>
        <v>4331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58</v>
      </c>
      <c r="D34" s="50">
        <f>IF((H33-D33)&gt;0,H33-D33,0)</f>
        <v>40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6</v>
      </c>
      <c r="D35" s="49">
        <f>D36+D37+D38</f>
        <v>4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6</v>
      </c>
      <c r="D36" s="46">
        <v>4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52</v>
      </c>
      <c r="D39" s="459">
        <f>+IF((H33-D33-D35)&gt;0,H33-D33-D35,0)</f>
        <v>36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52</v>
      </c>
      <c r="D41" s="52">
        <f>IF(D39-D40&gt;0,D39-D40,0)</f>
        <v>36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3492</v>
      </c>
      <c r="D42" s="53">
        <f>D33+D35+D39</f>
        <v>4331</v>
      </c>
      <c r="E42" s="128" t="s">
        <v>380</v>
      </c>
      <c r="F42" s="129" t="s">
        <v>381</v>
      </c>
      <c r="G42" s="53">
        <f>G39+G33</f>
        <v>3492</v>
      </c>
      <c r="H42" s="53">
        <f>H39+H33</f>
        <v>4331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0" t="s">
        <v>862</v>
      </c>
      <c r="B45" s="590"/>
      <c r="C45" s="590"/>
      <c r="D45" s="590"/>
      <c r="E45" s="590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>
        <v>39563</v>
      </c>
      <c r="C48" s="427" t="s">
        <v>382</v>
      </c>
      <c r="D48" s="585"/>
      <c r="E48" s="585"/>
      <c r="F48" s="585"/>
      <c r="G48" s="585"/>
      <c r="H48" s="585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6"/>
      <c r="E50" s="586"/>
      <c r="F50" s="586"/>
      <c r="G50" s="586"/>
      <c r="H50" s="586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.26" top="0.26" bottom="0.47" header="0.6" footer="0.5118110236220472"/>
  <pageSetup horizontalDpi="600" verticalDpi="600" orientation="landscape" paperSize="9" scale="6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6">
      <selection activeCell="C50" sqref="C50:D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01.01.2008-31.03.2008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5926</v>
      </c>
      <c r="D10" s="54">
        <v>7738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-1687</v>
      </c>
      <c r="D11" s="54">
        <v>-8018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-66</v>
      </c>
      <c r="D13" s="54">
        <v>-24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-502</v>
      </c>
      <c r="D14" s="54">
        <v>-154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-32</v>
      </c>
      <c r="D19" s="54">
        <v>-128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3638</v>
      </c>
      <c r="D20" s="55">
        <f>SUM(D10:D19)</f>
        <v>-635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-158</v>
      </c>
      <c r="D22" s="54">
        <v>-194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-6370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3591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-130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-3067</v>
      </c>
      <c r="D32" s="55">
        <f>SUM(D22:D31)</f>
        <v>-194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6000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1126</v>
      </c>
      <c r="D36" s="54">
        <v>1203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-1333</v>
      </c>
      <c r="D37" s="54">
        <v>-2820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-729</v>
      </c>
      <c r="D41" s="54">
        <v>-514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-936</v>
      </c>
      <c r="D42" s="55">
        <f>SUM(D34:D41)</f>
        <v>3869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-365</v>
      </c>
      <c r="D43" s="55">
        <f>D42+D32+D20</f>
        <v>3040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652</v>
      </c>
      <c r="D44" s="132">
        <v>1650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287</v>
      </c>
      <c r="D45" s="55">
        <f>D44+D43</f>
        <v>4690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287</v>
      </c>
      <c r="D46" s="56">
        <v>4690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2"/>
      <c r="D50" s="57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2"/>
      <c r="D52" s="57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.2755905511811024" top="0.48" bottom="0.61" header="0.6" footer="0.5118110236220472"/>
  <pageSetup horizontalDpi="600" verticalDpi="600" orientation="landscape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N1" sqref="N1:N16384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3" t="s">
        <v>460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5" t="str">
        <f>'справка №1-БАЛАНС'!E3</f>
        <v>АУТОБОХЕМИЯ АД</v>
      </c>
      <c r="C3" s="575"/>
      <c r="D3" s="575"/>
      <c r="E3" s="575"/>
      <c r="F3" s="575"/>
      <c r="G3" s="575"/>
      <c r="H3" s="575"/>
      <c r="I3" s="575"/>
      <c r="J3" s="475"/>
      <c r="K3" s="591" t="s">
        <v>2</v>
      </c>
      <c r="L3" s="591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5" t="str">
        <f>'справка №1-БАЛАНС'!E4</f>
        <v>НЕКОНСОЛИДИРАН</v>
      </c>
      <c r="C4" s="575"/>
      <c r="D4" s="575"/>
      <c r="E4" s="575"/>
      <c r="F4" s="575"/>
      <c r="G4" s="575"/>
      <c r="H4" s="575"/>
      <c r="I4" s="575"/>
      <c r="J4" s="136"/>
      <c r="K4" s="592" t="s">
        <v>4</v>
      </c>
      <c r="L4" s="592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3" t="str">
        <f>'справка №1-БАЛАНС'!E5</f>
        <v>01.01.2008-31.03.2008</v>
      </c>
      <c r="C5" s="593"/>
      <c r="D5" s="593"/>
      <c r="E5" s="593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2361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1730</v>
      </c>
      <c r="I11" s="58">
        <f>'справка №1-БАЛАНС'!H28+'справка №1-БАЛАНС'!H31</f>
        <v>2974</v>
      </c>
      <c r="J11" s="58">
        <f>'справка №1-БАЛАНС'!H29+'справка №1-БАЛАНС'!H32</f>
        <v>0</v>
      </c>
      <c r="K11" s="60"/>
      <c r="L11" s="344">
        <f>SUM(C11:K11)</f>
        <v>8575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2361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1730</v>
      </c>
      <c r="I15" s="61">
        <f t="shared" si="2"/>
        <v>2974</v>
      </c>
      <c r="J15" s="61">
        <f t="shared" si="2"/>
        <v>0</v>
      </c>
      <c r="K15" s="61">
        <f t="shared" si="2"/>
        <v>0</v>
      </c>
      <c r="L15" s="344">
        <f t="shared" si="1"/>
        <v>8575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52</v>
      </c>
      <c r="J16" s="345">
        <f>+'справка №1-БАЛАНС'!G32</f>
        <v>0</v>
      </c>
      <c r="K16" s="60"/>
      <c r="L16" s="344">
        <f t="shared" si="1"/>
        <v>52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2361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1730</v>
      </c>
      <c r="I29" s="59">
        <f t="shared" si="6"/>
        <v>3026</v>
      </c>
      <c r="J29" s="59">
        <f t="shared" si="6"/>
        <v>0</v>
      </c>
      <c r="K29" s="59">
        <f t="shared" si="6"/>
        <v>0</v>
      </c>
      <c r="L29" s="344">
        <f t="shared" si="1"/>
        <v>8627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2361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1730</v>
      </c>
      <c r="I32" s="59">
        <f t="shared" si="7"/>
        <v>3026</v>
      </c>
      <c r="J32" s="59">
        <f t="shared" si="7"/>
        <v>0</v>
      </c>
      <c r="K32" s="59">
        <f t="shared" si="7"/>
        <v>0</v>
      </c>
      <c r="L32" s="344">
        <f t="shared" si="1"/>
        <v>8627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6" t="s">
        <v>863</v>
      </c>
      <c r="B35" s="576"/>
      <c r="C35" s="576"/>
      <c r="D35" s="576"/>
      <c r="E35" s="576"/>
      <c r="F35" s="576"/>
      <c r="G35" s="576"/>
      <c r="H35" s="576"/>
      <c r="I35" s="576"/>
      <c r="J35" s="57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867</v>
      </c>
      <c r="B38" s="19"/>
      <c r="C38" s="15"/>
      <c r="D38" s="574" t="s">
        <v>522</v>
      </c>
      <c r="E38" s="574"/>
      <c r="F38" s="574"/>
      <c r="G38" s="574"/>
      <c r="H38" s="574"/>
      <c r="I38" s="574"/>
      <c r="J38" s="15" t="s">
        <v>858</v>
      </c>
      <c r="K38" s="15"/>
      <c r="L38" s="574"/>
      <c r="M38" s="574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selection activeCell="F34" sqref="F3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384</v>
      </c>
      <c r="B2" s="595"/>
      <c r="C2" s="596" t="str">
        <f>'справка №1-БАЛАНС'!E3</f>
        <v>АУТОБОХЕМИЯ АД</v>
      </c>
      <c r="D2" s="596"/>
      <c r="E2" s="596"/>
      <c r="F2" s="596"/>
      <c r="G2" s="596"/>
      <c r="H2" s="596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594" t="s">
        <v>5</v>
      </c>
      <c r="B3" s="595"/>
      <c r="C3" s="597" t="str">
        <f>'справка №1-БАЛАНС'!E5</f>
        <v>01.01.2008-31.03.2008</v>
      </c>
      <c r="D3" s="597"/>
      <c r="E3" s="597"/>
      <c r="F3" s="484"/>
      <c r="G3" s="484"/>
      <c r="H3" s="484"/>
      <c r="I3" s="484"/>
      <c r="J3" s="484"/>
      <c r="K3" s="484"/>
      <c r="L3" s="484"/>
      <c r="M3" s="598" t="s">
        <v>4</v>
      </c>
      <c r="N3" s="598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9" t="s">
        <v>464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</v>
      </c>
      <c r="E10" s="189">
        <v>0</v>
      </c>
      <c r="F10" s="189">
        <v>0</v>
      </c>
      <c r="G10" s="74">
        <f aca="true" t="shared" si="2" ref="G10:G39">D10+E10-F10</f>
        <v>90</v>
      </c>
      <c r="H10" s="65"/>
      <c r="I10" s="65"/>
      <c r="J10" s="74">
        <f aca="true" t="shared" si="3" ref="J10:J39">G10+H10-I10</f>
        <v>90</v>
      </c>
      <c r="K10" s="65">
        <v>45</v>
      </c>
      <c r="L10" s="65">
        <v>1</v>
      </c>
      <c r="M10" s="65"/>
      <c r="N10" s="74">
        <f aca="true" t="shared" si="4" ref="N10:N39">K10+L10-M10</f>
        <v>46</v>
      </c>
      <c r="O10" s="65"/>
      <c r="P10" s="65"/>
      <c r="Q10" s="74">
        <f t="shared" si="0"/>
        <v>46</v>
      </c>
      <c r="R10" s="74">
        <f t="shared" si="1"/>
        <v>44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>
        <v>0</v>
      </c>
      <c r="F11" s="189">
        <v>0</v>
      </c>
      <c r="G11" s="74">
        <f t="shared" si="2"/>
        <v>4</v>
      </c>
      <c r="H11" s="65"/>
      <c r="I11" s="65"/>
      <c r="J11" s="74">
        <f t="shared" si="3"/>
        <v>4</v>
      </c>
      <c r="K11" s="65">
        <v>2</v>
      </c>
      <c r="L11" s="65"/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2423</v>
      </c>
      <c r="E13" s="189">
        <v>158</v>
      </c>
      <c r="F13" s="189">
        <v>207</v>
      </c>
      <c r="G13" s="74">
        <f t="shared" si="2"/>
        <v>2374</v>
      </c>
      <c r="H13" s="65"/>
      <c r="I13" s="65"/>
      <c r="J13" s="74">
        <f t="shared" si="3"/>
        <v>2374</v>
      </c>
      <c r="K13" s="65">
        <v>1188</v>
      </c>
      <c r="L13" s="65">
        <v>91</v>
      </c>
      <c r="M13" s="65">
        <v>153</v>
      </c>
      <c r="N13" s="74">
        <f t="shared" si="4"/>
        <v>1126</v>
      </c>
      <c r="O13" s="65"/>
      <c r="P13" s="65"/>
      <c r="Q13" s="74">
        <f t="shared" si="0"/>
        <v>1126</v>
      </c>
      <c r="R13" s="74">
        <f t="shared" si="1"/>
        <v>1248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12</v>
      </c>
      <c r="E14" s="189">
        <v>0</v>
      </c>
      <c r="F14" s="189">
        <v>0</v>
      </c>
      <c r="G14" s="74">
        <f t="shared" si="2"/>
        <v>12</v>
      </c>
      <c r="H14" s="65"/>
      <c r="I14" s="65"/>
      <c r="J14" s="74">
        <f t="shared" si="3"/>
        <v>12</v>
      </c>
      <c r="K14" s="65">
        <v>8</v>
      </c>
      <c r="L14" s="65"/>
      <c r="M14" s="65"/>
      <c r="N14" s="74">
        <f t="shared" si="4"/>
        <v>8</v>
      </c>
      <c r="O14" s="65"/>
      <c r="P14" s="65"/>
      <c r="Q14" s="74">
        <f t="shared" si="0"/>
        <v>8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2529</v>
      </c>
      <c r="E17" s="194">
        <f>SUM(E9:E16)</f>
        <v>158</v>
      </c>
      <c r="F17" s="194">
        <f>SUM(F9:F16)</f>
        <v>207</v>
      </c>
      <c r="G17" s="74">
        <f t="shared" si="2"/>
        <v>2480</v>
      </c>
      <c r="H17" s="75">
        <f>SUM(H9:H16)</f>
        <v>0</v>
      </c>
      <c r="I17" s="75">
        <f>SUM(I9:I16)</f>
        <v>0</v>
      </c>
      <c r="J17" s="74">
        <f t="shared" si="3"/>
        <v>2480</v>
      </c>
      <c r="K17" s="75">
        <f>SUM(K9:K16)</f>
        <v>1243</v>
      </c>
      <c r="L17" s="75">
        <f>SUM(L9:L16)</f>
        <v>92</v>
      </c>
      <c r="M17" s="75">
        <f>SUM(M9:M16)</f>
        <v>153</v>
      </c>
      <c r="N17" s="74">
        <f t="shared" si="4"/>
        <v>1182</v>
      </c>
      <c r="O17" s="75">
        <f>SUM(O9:O16)</f>
        <v>0</v>
      </c>
      <c r="P17" s="75">
        <f>SUM(P9:P16)</f>
        <v>0</v>
      </c>
      <c r="Q17" s="74">
        <f t="shared" si="5"/>
        <v>1182</v>
      </c>
      <c r="R17" s="74">
        <f t="shared" si="6"/>
        <v>1298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112</v>
      </c>
      <c r="E27" s="192">
        <f aca="true" t="shared" si="8" ref="E27:P27">SUM(E28:E31)</f>
        <v>130</v>
      </c>
      <c r="F27" s="192">
        <f t="shared" si="8"/>
        <v>0</v>
      </c>
      <c r="G27" s="71">
        <f t="shared" si="2"/>
        <v>242</v>
      </c>
      <c r="H27" s="70">
        <f t="shared" si="8"/>
        <v>0</v>
      </c>
      <c r="I27" s="70">
        <f t="shared" si="8"/>
        <v>0</v>
      </c>
      <c r="J27" s="71">
        <f t="shared" si="3"/>
        <v>242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242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>
        <v>130</v>
      </c>
      <c r="F30" s="189"/>
      <c r="G30" s="74">
        <f t="shared" si="2"/>
        <v>242</v>
      </c>
      <c r="H30" s="72"/>
      <c r="I30" s="72"/>
      <c r="J30" s="74">
        <f t="shared" si="3"/>
        <v>242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242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112</v>
      </c>
      <c r="E38" s="194">
        <f aca="true" t="shared" si="12" ref="E38:P38">E27+E32+E37</f>
        <v>130</v>
      </c>
      <c r="F38" s="194">
        <f t="shared" si="12"/>
        <v>0</v>
      </c>
      <c r="G38" s="74">
        <f t="shared" si="2"/>
        <v>242</v>
      </c>
      <c r="H38" s="75">
        <f t="shared" si="12"/>
        <v>0</v>
      </c>
      <c r="I38" s="75">
        <f t="shared" si="12"/>
        <v>0</v>
      </c>
      <c r="J38" s="74">
        <f t="shared" si="3"/>
        <v>242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242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2646</v>
      </c>
      <c r="E40" s="438">
        <f>E17+E18+E19+E25+E38+E39</f>
        <v>288</v>
      </c>
      <c r="F40" s="438">
        <f aca="true" t="shared" si="13" ref="F40:R40">F17+F18+F19+F25+F38+F39</f>
        <v>207</v>
      </c>
      <c r="G40" s="438">
        <f t="shared" si="13"/>
        <v>2727</v>
      </c>
      <c r="H40" s="438">
        <f t="shared" si="13"/>
        <v>0</v>
      </c>
      <c r="I40" s="438">
        <f t="shared" si="13"/>
        <v>0</v>
      </c>
      <c r="J40" s="438">
        <f t="shared" si="13"/>
        <v>2727</v>
      </c>
      <c r="K40" s="438">
        <f t="shared" si="13"/>
        <v>1245</v>
      </c>
      <c r="L40" s="438">
        <f t="shared" si="13"/>
        <v>92</v>
      </c>
      <c r="M40" s="438">
        <f t="shared" si="13"/>
        <v>153</v>
      </c>
      <c r="N40" s="438">
        <f t="shared" si="13"/>
        <v>1184</v>
      </c>
      <c r="O40" s="438">
        <f t="shared" si="13"/>
        <v>0</v>
      </c>
      <c r="P40" s="438">
        <f t="shared" si="13"/>
        <v>0</v>
      </c>
      <c r="Q40" s="438">
        <f t="shared" si="13"/>
        <v>1184</v>
      </c>
      <c r="R40" s="438">
        <f t="shared" si="13"/>
        <v>1543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5"/>
      <c r="L44" s="605"/>
      <c r="M44" s="605"/>
      <c r="N44" s="605"/>
      <c r="O44" s="606" t="s">
        <v>782</v>
      </c>
      <c r="P44" s="607"/>
      <c r="Q44" s="607"/>
      <c r="R44" s="60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37" sqref="C3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610</v>
      </c>
      <c r="B1" s="613"/>
      <c r="C1" s="613"/>
      <c r="D1" s="613"/>
      <c r="E1" s="613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6" t="str">
        <f>'справка №1-БАЛАНС'!E3</f>
        <v>АУТОБОХЕМИЯ АД</v>
      </c>
      <c r="C3" s="617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4" t="str">
        <f>'справка №1-БАЛАНС'!E5</f>
        <v>01.01.2008-31.03.2008</v>
      </c>
      <c r="C4" s="615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1416</v>
      </c>
      <c r="D9" s="108"/>
      <c r="E9" s="120">
        <f>C9-D9</f>
        <v>1416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19617</v>
      </c>
      <c r="D16" s="119">
        <f>+D17+D18</f>
        <v>0</v>
      </c>
      <c r="E16" s="120">
        <f t="shared" si="0"/>
        <v>19617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19617</v>
      </c>
      <c r="D17" s="108"/>
      <c r="E17" s="120">
        <f t="shared" si="0"/>
        <v>19617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19617</v>
      </c>
      <c r="D19" s="104">
        <f>D11+D15+D16</f>
        <v>0</v>
      </c>
      <c r="E19" s="118">
        <f>E11+E15+E16</f>
        <v>19617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421</v>
      </c>
      <c r="D28" s="108">
        <v>421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6</v>
      </c>
      <c r="D29" s="108">
        <v>6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12661</v>
      </c>
      <c r="D30" s="108">
        <v>12073</v>
      </c>
      <c r="E30" s="120">
        <f t="shared" si="0"/>
        <v>588</v>
      </c>
      <c r="F30" s="106"/>
    </row>
    <row r="31" spans="1:6" ht="12">
      <c r="A31" s="396" t="s">
        <v>655</v>
      </c>
      <c r="B31" s="397" t="s">
        <v>656</v>
      </c>
      <c r="C31" s="108">
        <v>475</v>
      </c>
      <c r="D31" s="108">
        <v>475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30</v>
      </c>
      <c r="D33" s="105">
        <f>SUM(D34:D37)</f>
        <v>30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30</v>
      </c>
      <c r="D34" s="108">
        <v>30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424</v>
      </c>
      <c r="D38" s="105">
        <f>SUM(D39:D42)</f>
        <v>424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424</v>
      </c>
      <c r="D42" s="108">
        <v>424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14017</v>
      </c>
      <c r="D43" s="104">
        <f>D24+D28+D29+D31+D30+D32+D33+D38</f>
        <v>13429</v>
      </c>
      <c r="E43" s="118">
        <f>E24+E28+E29+E31+E30+E32+E33+E38</f>
        <v>588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35050</v>
      </c>
      <c r="D44" s="103">
        <f>D43+D21+D19+D9</f>
        <v>13429</v>
      </c>
      <c r="E44" s="118">
        <f>E43+E21+E19+E9</f>
        <v>21621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5493</v>
      </c>
      <c r="D56" s="103">
        <f>D57+D59</f>
        <v>0</v>
      </c>
      <c r="E56" s="119">
        <f t="shared" si="1"/>
        <v>5493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5493</v>
      </c>
      <c r="D57" s="108"/>
      <c r="E57" s="119">
        <f t="shared" si="1"/>
        <v>5493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15912</v>
      </c>
      <c r="D63" s="108"/>
      <c r="E63" s="119">
        <f t="shared" si="1"/>
        <v>15912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21405</v>
      </c>
      <c r="D66" s="103">
        <f>D52+D56+D61+D62+D63+D64</f>
        <v>0</v>
      </c>
      <c r="E66" s="119">
        <f t="shared" si="1"/>
        <v>21405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2898</v>
      </c>
      <c r="D85" s="104">
        <f>SUM(D86:D90)+D94</f>
        <v>2898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2713</v>
      </c>
      <c r="D87" s="108">
        <v>2713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40</v>
      </c>
      <c r="D88" s="108">
        <v>40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137</v>
      </c>
      <c r="D90" s="103">
        <f>SUM(D91:D93)</f>
        <v>137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137</v>
      </c>
      <c r="D92" s="108">
        <v>137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365</v>
      </c>
      <c r="D95" s="108">
        <v>365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3263</v>
      </c>
      <c r="D96" s="104">
        <f>D85+D80+D75+D71+D95</f>
        <v>3263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24668</v>
      </c>
      <c r="D97" s="104">
        <f>D96+D68+D66</f>
        <v>3263</v>
      </c>
      <c r="E97" s="104">
        <f>E96+E68+E66</f>
        <v>21405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781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868</v>
      </c>
      <c r="B109" s="611"/>
      <c r="C109" s="611" t="s">
        <v>382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86:D89 C25:D32 C39:D42 C53:D55 F53:F55 C57:D65 F57:F65 C68:D68 F68 C72:D74 F72:F74 C76:D79 F76:F79 C81:D84 F81:F84 C102:E104 F86:F89 C34:D37 F91:F95 C91:D95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40" sqref="A40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8" t="str">
        <f>'справка №1-БАЛАНС'!E3</f>
        <v>АУТОБОХЕМИЯ АД</v>
      </c>
      <c r="C4" s="618"/>
      <c r="D4" s="618"/>
      <c r="E4" s="618"/>
      <c r="F4" s="618"/>
      <c r="G4" s="624" t="s">
        <v>2</v>
      </c>
      <c r="H4" s="624"/>
      <c r="I4" s="499">
        <f>'справка №1-БАЛАНС'!H3</f>
        <v>117019045</v>
      </c>
    </row>
    <row r="5" spans="1:9" ht="15">
      <c r="A5" s="500" t="s">
        <v>5</v>
      </c>
      <c r="B5" s="619" t="str">
        <f>'справка №1-БАЛАНС'!E5</f>
        <v>01.01.2008-31.03.2008</v>
      </c>
      <c r="C5" s="619"/>
      <c r="D5" s="619"/>
      <c r="E5" s="619"/>
      <c r="F5" s="619"/>
      <c r="G5" s="622" t="s">
        <v>4</v>
      </c>
      <c r="H5" s="623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872</v>
      </c>
      <c r="B30" s="621"/>
      <c r="C30" s="621"/>
      <c r="D30" s="458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2"/>
  <sheetViews>
    <sheetView workbookViewId="0" topLeftCell="A1">
      <selection activeCell="D24" sqref="D24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№1-БАЛАНС'!E3</f>
        <v>АУТОБОХЕМИЯ АД</v>
      </c>
      <c r="C5" s="625"/>
      <c r="D5" s="625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6" t="str">
        <f>'справка №1-БАЛАНС'!E5</f>
        <v>01.01.2008-31.03.2008</v>
      </c>
      <c r="C6" s="626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866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6" ht="12.75">
      <c r="A19" s="36" t="s">
        <v>871</v>
      </c>
      <c r="B19" s="40"/>
      <c r="C19" s="441">
        <v>130</v>
      </c>
      <c r="D19" s="577">
        <v>1.47</v>
      </c>
      <c r="E19" s="441">
        <v>130</v>
      </c>
      <c r="F19" s="443"/>
    </row>
    <row r="20" spans="1:16" ht="12" customHeight="1">
      <c r="A20" s="38" t="s">
        <v>601</v>
      </c>
      <c r="B20" s="39" t="s">
        <v>836</v>
      </c>
      <c r="C20" s="429">
        <f>SUM(C18:C18)</f>
        <v>112</v>
      </c>
      <c r="D20" s="429"/>
      <c r="E20" s="429">
        <f>SUM(E18:E19)</f>
        <v>130</v>
      </c>
      <c r="F20" s="442">
        <f>SUM(F18:F18)</f>
        <v>112</v>
      </c>
      <c r="G20" s="515"/>
      <c r="H20" s="515"/>
      <c r="I20" s="515"/>
      <c r="J20" s="515"/>
      <c r="K20" s="515"/>
      <c r="L20" s="515"/>
      <c r="M20" s="515"/>
      <c r="N20" s="515"/>
      <c r="O20" s="515"/>
      <c r="P20" s="515"/>
    </row>
    <row r="21" spans="1:6" ht="18.75" customHeight="1">
      <c r="A21" s="36" t="s">
        <v>837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3.5">
      <c r="A23" s="38" t="s">
        <v>838</v>
      </c>
      <c r="B23" s="39" t="s">
        <v>839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</row>
    <row r="24" spans="1:6" ht="13.5">
      <c r="A24" s="41" t="s">
        <v>840</v>
      </c>
      <c r="B24" s="39" t="s">
        <v>841</v>
      </c>
      <c r="C24" s="429">
        <f>C23+C20+C16+C13</f>
        <v>112</v>
      </c>
      <c r="D24" s="429"/>
      <c r="E24" s="429">
        <f>E23+E20+E16+E13</f>
        <v>130</v>
      </c>
      <c r="F24" s="442">
        <f>F23+F20+F16+F13</f>
        <v>112</v>
      </c>
    </row>
    <row r="25" spans="1:6" ht="12.75">
      <c r="A25" s="34" t="s">
        <v>842</v>
      </c>
      <c r="B25" s="39"/>
      <c r="C25" s="429"/>
      <c r="D25" s="429"/>
      <c r="E25" s="429"/>
      <c r="F25" s="442"/>
    </row>
    <row r="26" spans="1:6" ht="12.75">
      <c r="A26" s="36" t="s">
        <v>830</v>
      </c>
      <c r="B26" s="40"/>
      <c r="C26" s="429"/>
      <c r="D26" s="429"/>
      <c r="E26" s="429"/>
      <c r="F26" s="442"/>
    </row>
    <row r="27" spans="1:6" ht="12.75">
      <c r="A27" s="36" t="s">
        <v>831</v>
      </c>
      <c r="B27" s="40"/>
      <c r="C27" s="441"/>
      <c r="D27" s="441"/>
      <c r="E27" s="441"/>
      <c r="F27" s="443">
        <f>C27-E27</f>
        <v>0</v>
      </c>
    </row>
    <row r="28" spans="1:6" ht="13.5">
      <c r="A28" s="38" t="s">
        <v>565</v>
      </c>
      <c r="B28" s="39" t="s">
        <v>843</v>
      </c>
      <c r="C28" s="429">
        <f>SUM(C27:C27)</f>
        <v>0</v>
      </c>
      <c r="D28" s="429"/>
      <c r="E28" s="429">
        <f>SUM(E27:E27)</f>
        <v>0</v>
      </c>
      <c r="F28" s="442">
        <f>SUM(F27:F27)</f>
        <v>0</v>
      </c>
    </row>
    <row r="29" spans="1:6" ht="12.75">
      <c r="A29" s="36" t="s">
        <v>833</v>
      </c>
      <c r="B29" s="40"/>
      <c r="C29" s="429"/>
      <c r="D29" s="429"/>
      <c r="E29" s="429"/>
      <c r="F29" s="442"/>
    </row>
    <row r="30" spans="1:6" ht="12.75">
      <c r="A30" s="36" t="s">
        <v>544</v>
      </c>
      <c r="B30" s="40"/>
      <c r="C30" s="441"/>
      <c r="D30" s="441"/>
      <c r="E30" s="441"/>
      <c r="F30" s="443">
        <f>C30-E30</f>
        <v>0</v>
      </c>
    </row>
    <row r="31" spans="1:6" ht="13.5">
      <c r="A31" s="38" t="s">
        <v>582</v>
      </c>
      <c r="B31" s="39" t="s">
        <v>844</v>
      </c>
      <c r="C31" s="429">
        <f>SUM(C30:C30)</f>
        <v>0</v>
      </c>
      <c r="D31" s="429"/>
      <c r="E31" s="429">
        <f>SUM(E30:E30)</f>
        <v>0</v>
      </c>
      <c r="F31" s="442">
        <f>SUM(F30:F30)</f>
        <v>0</v>
      </c>
    </row>
    <row r="32" spans="1:6" ht="12.75">
      <c r="A32" s="36" t="s">
        <v>835</v>
      </c>
      <c r="B32" s="40"/>
      <c r="C32" s="429"/>
      <c r="D32" s="429"/>
      <c r="E32" s="429"/>
      <c r="F32" s="442"/>
    </row>
    <row r="33" spans="1:6" ht="12.75">
      <c r="A33" s="36" t="s">
        <v>544</v>
      </c>
      <c r="B33" s="40"/>
      <c r="C33" s="441"/>
      <c r="D33" s="441"/>
      <c r="E33" s="441"/>
      <c r="F33" s="443">
        <f>C33-E33</f>
        <v>0</v>
      </c>
    </row>
    <row r="34" spans="1:6" ht="13.5">
      <c r="A34" s="38" t="s">
        <v>601</v>
      </c>
      <c r="B34" s="39" t="s">
        <v>845</v>
      </c>
      <c r="C34" s="429">
        <f>SUM(C33:C33)</f>
        <v>0</v>
      </c>
      <c r="D34" s="429"/>
      <c r="E34" s="429">
        <f>SUM(E33:E33)</f>
        <v>0</v>
      </c>
      <c r="F34" s="442">
        <f>SUM(F33:F33)</f>
        <v>0</v>
      </c>
    </row>
    <row r="35" spans="1:6" ht="12.75">
      <c r="A35" s="36" t="s">
        <v>837</v>
      </c>
      <c r="B35" s="40"/>
      <c r="C35" s="429"/>
      <c r="D35" s="429"/>
      <c r="E35" s="429"/>
      <c r="F35" s="442"/>
    </row>
    <row r="36" spans="1:6" ht="12.75">
      <c r="A36" s="36" t="s">
        <v>544</v>
      </c>
      <c r="B36" s="40"/>
      <c r="C36" s="441"/>
      <c r="D36" s="441"/>
      <c r="E36" s="441"/>
      <c r="F36" s="443">
        <f>C36-E36</f>
        <v>0</v>
      </c>
    </row>
    <row r="37" spans="1:6" ht="13.5">
      <c r="A37" s="38" t="s">
        <v>838</v>
      </c>
      <c r="B37" s="39" t="s">
        <v>846</v>
      </c>
      <c r="C37" s="429">
        <f>SUM(C36:C36)</f>
        <v>0</v>
      </c>
      <c r="D37" s="429"/>
      <c r="E37" s="429">
        <f>SUM(E36:E36)</f>
        <v>0</v>
      </c>
      <c r="F37" s="442">
        <f>SUM(F36:F36)</f>
        <v>0</v>
      </c>
    </row>
    <row r="38" spans="1:6" ht="13.5">
      <c r="A38" s="41" t="s">
        <v>847</v>
      </c>
      <c r="B38" s="39" t="s">
        <v>848</v>
      </c>
      <c r="C38" s="429">
        <f>C37+C34+C31+C28</f>
        <v>0</v>
      </c>
      <c r="D38" s="429"/>
      <c r="E38" s="429">
        <f>E37+E34+E31+E28</f>
        <v>0</v>
      </c>
      <c r="F38" s="442">
        <f>F37+F34+F31+F28</f>
        <v>0</v>
      </c>
    </row>
    <row r="39" spans="1:6" ht="12.75">
      <c r="A39" s="42"/>
      <c r="B39" s="43"/>
      <c r="C39" s="44"/>
      <c r="D39" s="44"/>
      <c r="E39" s="44"/>
      <c r="F39" s="44"/>
    </row>
    <row r="40" spans="1:6" ht="12.75">
      <c r="A40" s="453" t="s">
        <v>872</v>
      </c>
      <c r="B40" s="452"/>
      <c r="C40" s="627" t="s">
        <v>849</v>
      </c>
      <c r="D40" s="627"/>
      <c r="E40" s="627"/>
      <c r="F40" s="627"/>
    </row>
    <row r="41" spans="1:6" ht="12.75">
      <c r="A41" s="516"/>
      <c r="B41" s="517"/>
      <c r="C41" s="516"/>
      <c r="D41" s="516"/>
      <c r="E41" s="516"/>
      <c r="F41" s="516"/>
    </row>
    <row r="42" spans="1:6" ht="12.75">
      <c r="A42" s="516"/>
      <c r="B42" s="517"/>
      <c r="C42" s="627" t="s">
        <v>857</v>
      </c>
      <c r="D42" s="627"/>
      <c r="E42" s="627"/>
      <c r="F42" s="627"/>
    </row>
    <row r="43" spans="3:5" ht="12.75">
      <c r="C43" s="516"/>
      <c r="E43" s="516"/>
    </row>
    <row r="44" ht="12" customHeight="1"/>
    <row r="46" ht="12.75">
      <c r="C46" s="508">
        <v>0</v>
      </c>
    </row>
    <row r="49" ht="12" customHeight="1"/>
    <row r="51" spans="7:16" ht="17.25" customHeight="1"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spans="7:16" ht="19.5" customHeight="1">
      <c r="G52" s="515"/>
      <c r="H52" s="515"/>
      <c r="I52" s="515"/>
      <c r="J52" s="515"/>
      <c r="K52" s="515"/>
      <c r="L52" s="515"/>
      <c r="M52" s="515"/>
      <c r="N52" s="515"/>
      <c r="O52" s="515"/>
      <c r="P52" s="515"/>
    </row>
    <row r="53" ht="19.5" customHeight="1"/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9 C22:F22 C27:F27 C30:F30 C33:F33 C36:F3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Ms_User</cp:lastModifiedBy>
  <cp:lastPrinted>2008-04-25T10:29:06Z</cp:lastPrinted>
  <dcterms:created xsi:type="dcterms:W3CDTF">2000-06-29T12:02:40Z</dcterms:created>
  <dcterms:modified xsi:type="dcterms:W3CDTF">2008-04-25T10:31:11Z</dcterms:modified>
  <cp:category/>
  <cp:version/>
  <cp:contentType/>
  <cp:contentStatus/>
</cp:coreProperties>
</file>