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<sst xmlns="http://schemas.openxmlformats.org/spreadsheetml/2006/main" count="4294" uniqueCount="998">
  <si>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</si>
  <si>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</si>
  <si>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</si>
  <si>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</si>
  <si>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</si>
  <si>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</si>
  <si>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</si>
  <si>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</si>
  <si>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</si>
  <si>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</si>
  <si>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</si>
  <si>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</si>
  <si>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</si>
  <si>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</si>
  <si>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</si>
  <si>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</si>
  <si>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</si>
  <si>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</si>
  <si>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</si>
  <si>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</si>
  <si>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</si>
  <si>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</si>
  <si>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</si>
  <si>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</si>
  <si>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</si>
  <si>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</si>
  <si>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</si>
  <si>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</si>
  <si>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</si>
  <si>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</si>
  <si>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</si>
  <si>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</si>
  <si>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</si>
  <si>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</si>
  <si>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</si>
  <si>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</si>
  <si>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</si>
  <si>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</si>
  <si>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</si>
  <si>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</si>
  <si>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</si>
  <si>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</si>
  <si>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</si>
  <si>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</si>
  <si>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</si>
  <si>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</si>
  <si>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</si>
  <si>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</si>
  <si>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</si>
  <si>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</si>
  <si>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</si>
  <si>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</si>
  <si>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</si>
  <si>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</si>
  <si>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</si>
  <si>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</si>
  <si>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</si>
  <si>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</si>
  <si>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</si>
  <si>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</si>
  <si>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</si>
  <si>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</si>
  <si>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</si>
  <si>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</si>
  <si>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</si>
  <si>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</si>
  <si>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</si>
  <si>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</si>
  <si>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</si>
  <si>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</si>
  <si>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</si>
  <si>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</si>
  <si>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</si>
  <si>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</si>
  <si>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</si>
  <si>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</si>
  <si>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</si>
  <si>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</si>
  <si>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</si>
  <si>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</si>
  <si>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</si>
  <si>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</si>
  <si>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</si>
  <si>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</si>
  <si>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</si>
  <si>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</si>
  <si>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</si>
  <si>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</si>
  <si>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</si>
  <si>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</si>
  <si>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</si>
  <si>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</si>
  <si>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</si>
  <si>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</si>
  <si>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</si>
  <si>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</si>
  <si>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</si>
  <si>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</si>
  <si>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</si>
  <si>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</si>
  <si>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</si>
  <si>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</si>
  <si>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</si>
  <si>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</si>
  <si>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</si>
  <si>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</si>
  <si>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</si>
  <si>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</si>
  <si>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</si>
  <si>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</si>
  <si>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</si>
  <si>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</si>
  <si>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</si>
  <si>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</si>
  <si>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</si>
  <si>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</si>
  <si>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</si>
  <si>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</si>
  <si>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</si>
  <si>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</si>
  <si>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</si>
  <si>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</si>
  <si>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</si>
  <si>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</si>
  <si>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</si>
  <si>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</si>
  <si>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</si>
  <si>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</si>
  <si>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</si>
  <si>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</si>
  <si>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</si>
  <si>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</si>
  <si>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</si>
  <si>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</si>
  <si>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</si>
  <si>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</si>
  <si>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</si>
  <si>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</si>
  <si>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</si>
  <si>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</si>
  <si>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</si>
  <si>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</si>
  <si>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</si>
  <si>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</si>
  <si>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</si>
  <si>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</si>
  <si>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</si>
  <si>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</si>
  <si>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</si>
  <si>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</si>
  <si>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</si>
  <si>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</si>
  <si>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</si>
  <si>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</si>
  <si>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</si>
  <si>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</si>
  <si>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</si>
  <si>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</si>
  <si>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</si>
  <si>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</si>
  <si>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</si>
  <si>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</si>
  <si>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</si>
  <si>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</si>
  <si>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</si>
  <si>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</si>
  <si>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</si>
  <si>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</si>
  <si>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</si>
  <si>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</si>
  <si>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</si>
  <si>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</si>
  <si>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</si>
  <si>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</si>
  <si>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</si>
  <si>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</si>
  <si>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</si>
  <si>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</si>
  <si>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</si>
  <si>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</si>
  <si>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</si>
  <si>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</si>
  <si>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</si>
  <si>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</si>
  <si>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</si>
  <si>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</si>
  <si>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</si>
  <si>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</si>
  <si>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</si>
  <si>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</si>
  <si>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</si>
  <si>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</si>
  <si>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</si>
  <si>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</si>
  <si>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</si>
  <si>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</si>
  <si>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</si>
  <si>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</si>
  <si>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</si>
  <si>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</si>
  <si>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</si>
  <si>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</si>
  <si>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</si>
  <si>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</si>
  <si>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</si>
  <si>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</si>
  <si>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</si>
  <si>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</si>
  <si>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</si>
  <si>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</si>
  <si>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</si>
  <si>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</si>
  <si>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</si>
  <si>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</si>
  <si>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</si>
  <si>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</si>
  <si>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</si>
  <si>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</si>
  <si>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</si>
  <si>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</si>
  <si>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</si>
  <si>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</si>
  <si>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</si>
  <si>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</si>
  <si>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</si>
  <si>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</si>
  <si>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</si>
  <si>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</si>
  <si>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</si>
  <si>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</si>
  <si>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</si>
  <si>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</si>
  <si>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</si>
  <si>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</si>
  <si>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</si>
  <si>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</si>
  <si>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</si>
  <si>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</si>
  <si>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</si>
  <si>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</si>
  <si>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</si>
  <si>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</si>
  <si>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</si>
  <si>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</si>
  <si>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</si>
  <si>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</si>
  <si>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</si>
  <si>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</si>
  <si>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</si>
  <si>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</si>
  <si>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</si>
  <si>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</si>
  <si>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</si>
  <si>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</si>
  <si>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</si>
  <si>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</si>
  <si>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</si>
  <si>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</si>
  <si>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</si>
  <si>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</si>
  <si>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</si>
  <si>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</si>
  <si>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</si>
  <si>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</si>
  <si>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</si>
  <si>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</si>
  <si>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</si>
  <si>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</si>
  <si>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</si>
  <si>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</si>
  <si>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</si>
  <si>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</si>
  <si>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</si>
  <si>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</si>
  <si>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</si>
  <si>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</si>
  <si>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</si>
  <si>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</si>
  <si>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</si>
  <si>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</si>
  <si>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</si>
  <si>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</si>
  <si>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</si>
  <si>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</si>
  <si>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</si>
  <si>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</si>
  <si>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</si>
  <si>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</si>
  <si>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</si>
  <si>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</si>
  <si>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</si>
  <si>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</si>
  <si>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</si>
  <si>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</si>
  <si>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</si>
  <si>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</si>
  <si>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</si>
  <si>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</si>
  <si>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</si>
  <si>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</si>
  <si>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</si>
  <si>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</si>
  <si>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</si>
  <si>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</si>
  <si>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</si>
  <si>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</si>
  <si>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</si>
  <si>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</si>
  <si>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</si>
  <si>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</si>
  <si>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</si>
  <si>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</si>
  <si>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</si>
  <si>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</si>
  <si>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</si>
  <si>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</si>
  <si>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</si>
  <si>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</si>
  <si>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</si>
  <si>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</si>
  <si>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</si>
  <si>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</si>
  <si>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</si>
  <si>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</si>
  <si>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</si>
  <si>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</si>
  <si>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</si>
  <si>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</si>
  <si>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</si>
  <si>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</si>
  <si>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</si>
  <si>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</si>
  <si>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</si>
  <si>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</si>
  <si>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</si>
  <si>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</si>
  <si>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</si>
  <si>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</si>
  <si>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</si>
  <si>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</si>
  <si>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</si>
  <si>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</si>
  <si>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</si>
  <si>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</si>
  <si>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</si>
  <si>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</si>
  <si>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</si>
  <si>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</si>
  <si>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</si>
  <si>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</si>
  <si>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</si>
  <si>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</si>
  <si>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</si>
  <si>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</si>
  <si>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</si>
  <si>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</si>
  <si>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</si>
  <si>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</si>
  <si>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</si>
  <si>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</si>
  <si>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</si>
  <si>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</si>
  <si>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</si>
  <si>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</si>
  <si>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</si>
  <si>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</si>
  <si>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</si>
  <si>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</si>
  <si>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</si>
  <si>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</si>
  <si>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</si>
  <si>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</si>
  <si>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</si>
  <si>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</si>
  <si>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</si>
  <si>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</si>
  <si>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</si>
  <si>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</si>
  <si>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</si>
  <si>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</si>
  <si>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</si>
  <si>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</si>
  <si>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</si>
  <si>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</si>
  <si>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</si>
  <si>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</si>
  <si>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</si>
  <si>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</si>
  <si>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</si>
  <si>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</si>
  <si>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</si>
  <si>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</si>
  <si>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</si>
  <si>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</si>
  <si>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</si>
  <si>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</si>
  <si>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</si>
  <si>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</si>
  <si>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</si>
  <si>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</si>
  <si>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</si>
  <si>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</si>
  <si>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</si>
  <si>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</si>
  <si>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</si>
  <si>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</si>
  <si>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</si>
  <si>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</si>
  <si>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</si>
  <si>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</si>
  <si>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</si>
  <si>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</si>
  <si>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</si>
  <si>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</si>
  <si>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</si>
  <si>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</si>
  <si>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</si>
  <si>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</si>
  <si>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</si>
  <si>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</si>
  <si>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</si>
  <si>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</si>
  <si>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</si>
  <si>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</si>
  <si>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</si>
  <si>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</si>
  <si>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</si>
  <si>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</si>
  <si>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</si>
  <si>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</si>
  <si>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</si>
  <si>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</si>
  <si>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</si>
  <si>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</si>
  <si>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</si>
  <si>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</si>
  <si>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</si>
  <si>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</si>
  <si>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</si>
  <si>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</si>
  <si>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</si>
  <si>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</si>
  <si>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</si>
  <si>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</si>
  <si>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</si>
  <si>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</si>
  <si>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</si>
  <si>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</si>
  <si>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</si>
  <si>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</si>
  <si>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</si>
  <si>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</si>
  <si>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</si>
  <si>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</si>
  <si>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</si>
  <si>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</si>
  <si>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</si>
  <si>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</si>
  <si>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</si>
  <si>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</si>
  <si>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</si>
  <si>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</si>
  <si>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</si>
  <si>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</si>
  <si>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</si>
  <si>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</si>
  <si>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</si>
  <si>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</si>
  <si>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</si>
  <si>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</si>
  <si>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</si>
  <si>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</si>
  <si>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</si>
  <si>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</si>
  <si>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</si>
  <si>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</si>
  <si>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</si>
  <si>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</si>
  <si>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</si>
  <si>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</si>
  <si>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</si>
  <si>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</si>
  <si>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</si>
  <si>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</si>
  <si>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</si>
  <si>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</si>
  <si>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</si>
  <si>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</si>
  <si>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</si>
  <si>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</si>
  <si>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</si>
  <si>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</si>
  <si>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</si>
  <si>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</si>
  <si>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</si>
  <si>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</si>
  <si>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</si>
  <si>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</si>
  <si>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</si>
  <si>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</si>
  <si>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</si>
  <si>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</si>
  <si>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</si>
  <si>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</si>
  <si>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</si>
  <si>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</si>
  <si>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</si>
  <si>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</si>
  <si>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</si>
  <si>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</si>
  <si>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</si>
  <si>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</si>
  <si>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</si>
  <si>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</si>
  <si>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</si>
  <si>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</si>
  <si>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</si>
  <si>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</si>
  <si>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</si>
  <si>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</si>
  <si>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</si>
  <si>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</si>
  <si>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</si>
  <si>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</si>
  <si>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</si>
  <si>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</si>
  <si>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</si>
  <si>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</si>
  <si>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</si>
  <si>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</si>
  <si>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</si>
  <si>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</si>
  <si>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</si>
  <si>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</si>
  <si>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</si>
  <si>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</si>
  <si>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</si>
  <si>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</si>
  <si>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</si>
  <si>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</si>
  <si>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</si>
  <si>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</si>
  <si>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</si>
  <si>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</si>
  <si>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</si>
  <si>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</si>
  <si>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</si>
  <si>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</si>
  <si>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</si>
  <si>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</si>
  <si>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</si>
  <si>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</si>
  <si>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</si>
  <si>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</si>
  <si>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</si>
  <si>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</si>
  <si>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</si>
  <si>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</si>
  <si>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</si>
  <si>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</si>
  <si>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</si>
  <si>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</si>
  <si>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</si>
  <si>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</si>
  <si>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</si>
  <si>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</si>
  <si>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</si>
  <si>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</si>
  <si>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</si>
  <si>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</si>
  <si>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</si>
  <si>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</si>
  <si>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</si>
  <si>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</si>
  <si>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</si>
  <si>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</si>
  <si>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</si>
  <si>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</si>
  <si>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</si>
  <si>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</si>
  <si>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</si>
  <si>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</si>
  <si>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</si>
  <si>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</si>
  <si>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</si>
  <si>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</si>
  <si>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</si>
  <si>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</si>
  <si>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</si>
  <si>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</si>
  <si>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</si>
  <si>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</si>
  <si>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</si>
  <si>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</si>
  <si>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</si>
  <si>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</si>
  <si>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</si>
  <si>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</si>
  <si>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</si>
  <si>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</si>
  <si>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</si>
  <si>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</si>
  <si>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</si>
  <si>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</si>
  <si>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</si>
  <si>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</si>
  <si>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</si>
  <si>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</si>
  <si>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</si>
  <si>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</si>
  <si>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</si>
  <si>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</si>
  <si>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</si>
  <si>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</si>
  <si>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</si>
  <si>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</si>
  <si>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</si>
  <si>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</si>
  <si>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</si>
  <si>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</si>
  <si>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</si>
  <si>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</si>
  <si>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</si>
  <si>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</si>
  <si>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</si>
  <si>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</si>
  <si>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</si>
  <si>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</si>
  <si>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</si>
  <si>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</si>
  <si>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</si>
  <si>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</si>
  <si>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</si>
  <si>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</si>
  <si>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</si>
  <si>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</si>
  <si>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</si>
  <si>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</si>
  <si>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</si>
  <si>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</si>
  <si>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</si>
  <si>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</si>
  <si>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</si>
  <si>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</si>
  <si>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</si>
  <si>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</si>
  <si>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</si>
  <si>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</si>
  <si>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</si>
  <si>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</si>
  <si>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</si>
  <si>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</si>
  <si>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</si>
  <si>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</si>
  <si>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</si>
  <si>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</si>
  <si>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</si>
  <si>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</si>
  <si>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</si>
  <si>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</si>
  <si>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</si>
  <si>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</si>
  <si>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</si>
  <si>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</si>
  <si>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</si>
  <si>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</si>
  <si>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</si>
  <si>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</si>
  <si>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</si>
  <si>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</si>
  <si>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</si>
  <si>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</si>
  <si>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</si>
  <si>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</si>
  <si>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</si>
  <si>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</si>
  <si>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</si>
  <si>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</si>
  <si>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</si>
  <si>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</si>
  <si>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</si>
  <si>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</si>
  <si>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</si>
  <si>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</si>
  <si>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</si>
  <si>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</si>
  <si>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</si>
  <si>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</si>
  <si>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</si>
  <si>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</si>
  <si>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</si>
  <si>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</si>
  <si>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</si>
  <si>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</si>
  <si>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</si>
  <si>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</si>
  <si>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</si>
  <si>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</si>
  <si>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</si>
  <si>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</si>
  <si>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</si>
  <si>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</si>
  <si>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</si>
  <si>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</si>
  <si>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</si>
  <si>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</si>
  <si>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</si>
  <si>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</si>
  <si>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</si>
  <si>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</si>
  <si>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</si>
  <si>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</si>
  <si>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</si>
  <si>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</si>
  <si>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</si>
  <si>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</si>
  <si>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</si>
  <si>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</si>
  <si>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</si>
  <si>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</si>
  <si>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</si>
  <si>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</si>
  <si>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</si>
  <si>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</si>
  <si>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</si>
  <si>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</si>
  <si>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</si>
  <si>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</si>
  <si>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</si>
  <si>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</si>
  <si>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</si>
  <si>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</si>
  <si>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</si>
  <si>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</si>
  <si>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</si>
  <si>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</si>
  <si>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</si>
  <si>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</si>
  <si>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</si>
  <si>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</si>
  <si>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</si>
  <si>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</si>
  <si>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</si>
  <si>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</si>
  <si>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</si>
  <si>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</si>
  <si>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</si>
  <si>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</si>
  <si>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</si>
  <si>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</si>
  <si>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</si>
  <si>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</si>
  <si>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</si>
  <si>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</si>
  <si>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</si>
  <si>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</si>
  <si>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</si>
  <si>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</si>
  <si>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</si>
  <si>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</si>
  <si>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</si>
  <si>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</si>
  <si>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</si>
  <si>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</si>
  <si>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</si>
  <si>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</si>
  <si>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</si>
  <si>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</si>
  <si>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</si>
  <si>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</si>
  <si>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</si>
  <si>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</si>
  <si>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</si>
  <si>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</si>
  <si>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</si>
  <si>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</si>
  <si>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</si>
  <si>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</si>
  <si>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</si>
  <si>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</si>
  <si>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</si>
  <si>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</si>
  <si>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</si>
  <si>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</si>
  <si>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</si>
  <si>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</si>
  <si>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</si>
  <si>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</si>
  <si>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</si>
  <si>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</si>
  <si>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</si>
  <si>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</si>
  <si>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</si>
  <si>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</si>
  <si>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</si>
  <si>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</si>
  <si>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</si>
  <si>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</si>
  <si>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</si>
  <si>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</si>
  <si>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</si>
  <si>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</si>
  <si>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</si>
  <si>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</si>
  <si>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</si>
  <si>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</si>
  <si>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</si>
  <si>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</si>
  <si>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</si>
  <si>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</si>
  <si>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</si>
  <si>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</si>
  <si>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</si>
  <si>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</si>
  <si>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</si>
  <si>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</si>
  <si>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</si>
  <si>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</si>
  <si>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</si>
  <si>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</si>
  <si>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</si>
  <si>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</si>
  <si>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</si>
  <si>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</si>
  <si>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</si>
  <si>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</si>
  <si>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</si>
  <si>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</si>
  <si>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</si>
  <si>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</si>
  <si>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</si>
  <si>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</si>
  <si>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</si>
  <si>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</si>
  <si>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</si>
  <si>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</si>
  <si>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</si>
  <si>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</si>
  <si>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</si>
  <si>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</si>
  <si>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</si>
  <si>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</si>
  <si>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</si>
  <si>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</si>
  <si>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</si>
  <si>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</si>
  <si>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</si>
  <si>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</si>
  <si>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</si>
  <si>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</si>
  <si>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</si>
  <si>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</si>
  <si>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</si>
  <si>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</si>
  <si>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</si>
  <si>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</si>
  <si>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</si>
  <si>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</si>
  <si>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</si>
  <si>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</si>
  <si>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</si>
  <si>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</si>
  <si>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</si>
  <si>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</si>
  <si>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</si>
  <si>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</si>
  <si>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</si>
  <si>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</si>
  <si>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</si>
  <si>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</si>
  <si>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</si>
  <si>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</si>
  <si>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</si>
  <si>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</si>
  <si>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</si>
  <si>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</si>
  <si>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</si>
  <si>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</si>
  <si>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</si>
  <si>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</si>
  <si>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</si>
  <si>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</si>
  <si>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</si>
  <si>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</si>
  <si>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</si>
  <si>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</si>
  <si>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</si>
  <si>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</si>
  <si>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</si>
  <si>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</si>
  <si>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</si>
  <si>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</si>
  <si>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</si>
  <si>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</si>
  <si>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</si>
  <si>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</si>
  <si>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</si>
  <si>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</si>
  <si>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</si>
  <si>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</si>
  <si>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</si>
  <si>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</si>
  <si>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</si>
  <si>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</si>
  <si>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</si>
  <si>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</si>
  <si>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</si>
  <si>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</si>
  <si>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</si>
  <si>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</si>
  <si>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</si>
  <si>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</si>
  <si>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</si>
  <si>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</si>
  <si>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</si>
  <si>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</si>
  <si>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</si>
  <si>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</si>
  <si>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</si>
  <si>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</si>
  <si>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</si>
  <si>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</si>
  <si>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</si>
  <si>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</si>
  <si>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</si>
  <si>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</si>
  <si>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</si>
  <si>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</si>
  <si>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</si>
  <si>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</si>
  <si>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</si>
  <si>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</si>
  <si>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</si>
  <si>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</si>
  <si>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</si>
  <si>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</si>
  <si>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</si>
  <si>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</si>
  <si>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</si>
  <si>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</si>
  <si>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</si>
  <si>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</si>
  <si>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</si>
  <si>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</si>
  <si>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</si>
  <si>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</si>
  <si>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</si>
  <si>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</si>
  <si>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</si>
  <si>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</si>
  <si>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</si>
  <si>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</si>
  <si>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</si>
  <si>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</si>
  <si>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</si>
  <si>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</si>
  <si>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</si>
  <si>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</si>
  <si>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</si>
  <si>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</si>
  <si>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</si>
  <si>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</si>
  <si>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</si>
  <si>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</si>
  <si>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</si>
  <si>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</si>
  <si>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</si>
  <si>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</si>
  <si>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</si>
  <si>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</si>
  <si>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</si>
  <si>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</si>
  <si>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</si>
  <si>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</si>
  <si>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</si>
  <si>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</si>
  <si>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</si>
  <si>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</si>
  <si>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</si>
  <si>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</si>
  <si>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</si>
  <si>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</si>
  <si>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</si>
  <si>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</si>
  <si>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</si>
  <si>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</si>
  <si>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</si>
  <si>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</si>
  <si>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</si>
  <si>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</si>
  <si>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</si>
  <si>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</si>
  <si>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</si>
  <si>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</si>
  <si>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Ивета Гигова</t>
  </si>
  <si>
    <t>Главен счетоводител</t>
  </si>
  <si>
    <t>02/9427409</t>
  </si>
  <si>
    <t>Алекси Попов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</si>
</sst>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D22" sqref="D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1061</v>
      </c>
      <c r="D6" s="675">
        <f aca="true" t="shared" si="0" ref="D6:D15">C6-E6</f>
        <v>0</v>
      </c>
      <c r="E6" s="674">
        <f>'1-Баланс'!G95</f>
        <v>1061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206</v>
      </c>
      <c r="D7" s="675">
        <f t="shared" si="0"/>
        <v>201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</v>
      </c>
      <c r="D8" s="675">
        <f t="shared" si="0"/>
        <v>0</v>
      </c>
      <c r="E8" s="674">
        <f>ABS('2-Отчет за доходите'!C44)-ABS('2-Отчет за доходите'!G44)</f>
        <v>12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44</v>
      </c>
      <c r="D9" s="675">
        <f t="shared" si="0"/>
        <v>0</v>
      </c>
      <c r="E9" s="674">
        <f>'3-Отчет за паричния поток'!C45</f>
        <v>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22</v>
      </c>
      <c r="D10" s="675">
        <f t="shared" si="0"/>
        <v>0</v>
      </c>
      <c r="E10" s="674">
        <f>'3-Отчет за паричния поток'!C46</f>
        <v>22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206</v>
      </c>
      <c r="D11" s="675">
        <f t="shared" si="0"/>
        <v>0</v>
      </c>
      <c r="E11" s="674">
        <f>'4-Отчет за собствения капитал'!L34</f>
        <v>206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0.003714020427112349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0.05825242718446602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0.014035087719298246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0.011310084825636193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1.0037278657968314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1.65818759936407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1.65818759936407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0.034976152623211444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0.034976152623211444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179.5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3.045240339302545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0.5231481481481481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4.150485436893204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0.8058435438265787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0.05825242718446602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0.0064995357474466105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40.714285714285715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300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489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230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1021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1043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1061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189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189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201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206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226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226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226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629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96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502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629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629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345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2601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132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108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3218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3219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3219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3231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3231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3231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3231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3231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3732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-3548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-141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-79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-22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189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189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201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201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194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194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206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206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37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9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46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46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37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9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46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46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37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9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46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46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15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19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19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5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29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29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5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29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29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13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17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300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489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230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1021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1022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300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489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230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1021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1021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226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226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629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96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502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629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855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629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96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502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629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629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226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226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226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</v>
      </c>
      <c r="D14" s="196">
        <v>22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</v>
      </c>
      <c r="D20" s="598">
        <f>SUM(D12:D19)</f>
        <v>27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189</v>
      </c>
      <c r="H28" s="596">
        <f>SUM(H29:H31)</f>
        <v>180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189</v>
      </c>
      <c r="H29" s="196">
        <v>180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201</v>
      </c>
      <c r="H34" s="598">
        <f>H28+H32+H33</f>
        <v>189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206</v>
      </c>
      <c r="H37" s="600">
        <f>H26+H18+H34</f>
        <v>194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226</v>
      </c>
      <c r="H49" s="196">
        <v>219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226</v>
      </c>
      <c r="H50" s="596">
        <f>SUM(H44:H49)</f>
        <v>219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</v>
      </c>
      <c r="D56" s="602">
        <f>D20+D21+D22+D28+D33+D46+D52+D54+D55</f>
        <v>27</v>
      </c>
      <c r="E56" s="100" t="s">
        <v>850</v>
      </c>
      <c r="F56" s="99" t="s">
        <v>172</v>
      </c>
      <c r="G56" s="599">
        <f>G50+G52+G53+G54+G55</f>
        <v>226</v>
      </c>
      <c r="H56" s="600">
        <f>H50+H52+H53+H54+H55</f>
        <v>219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629</v>
      </c>
      <c r="H61" s="596">
        <f>SUM(H62:H68)</f>
        <v>662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96</v>
      </c>
      <c r="H64" s="196">
        <v>142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502</v>
      </c>
      <c r="H65" s="196">
        <v>484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</v>
      </c>
      <c r="H66" s="196">
        <v>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</v>
      </c>
      <c r="H68" s="196">
        <v>13</v>
      </c>
    </row>
    <row r="69" spans="1:8" ht="15.75">
      <c r="A69" s="89" t="s">
        <v>210</v>
      </c>
      <c r="B69" s="91" t="s">
        <v>211</v>
      </c>
      <c r="C69" s="197">
        <v>300</v>
      </c>
      <c r="D69" s="196">
        <v>531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489</v>
      </c>
      <c r="D70" s="196">
        <v>472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629</v>
      </c>
      <c r="H71" s="598">
        <f>H59+H60+H61+H69+H70</f>
        <v>662</v>
      </c>
    </row>
    <row r="72" spans="1:8" ht="15.75">
      <c r="A72" s="89" t="s">
        <v>221</v>
      </c>
      <c r="B72" s="91" t="s">
        <v>222</v>
      </c>
      <c r="C72" s="197">
        <v>230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1021</v>
      </c>
      <c r="D76" s="598">
        <f>SUM(D68:D75)</f>
        <v>1003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629</v>
      </c>
      <c r="H79" s="600">
        <f>H71+H73+H75+H77</f>
        <v>662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</v>
      </c>
      <c r="D92" s="598">
        <f>SUM(D88:D91)</f>
        <v>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1043</v>
      </c>
      <c r="D94" s="602">
        <f>D65+D76+D85+D92+D93</f>
        <v>1048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1061</v>
      </c>
      <c r="D95" s="604">
        <f>D94+D56</f>
        <v>1075</v>
      </c>
      <c r="E95" s="229" t="s">
        <v>942</v>
      </c>
      <c r="F95" s="489" t="s">
        <v>268</v>
      </c>
      <c r="G95" s="603">
        <f>G37+G40+G56+G79</f>
        <v>1061</v>
      </c>
      <c r="H95" s="604">
        <f>H37+H40+H56+H79</f>
        <v>1075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345</v>
      </c>
      <c r="D12" s="317">
        <v>342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2601</v>
      </c>
      <c r="D13" s="317">
        <v>2179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</v>
      </c>
      <c r="D14" s="317">
        <v>9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132</v>
      </c>
      <c r="D15" s="317">
        <v>126</v>
      </c>
      <c r="E15" s="245" t="s">
        <v>79</v>
      </c>
      <c r="F15" s="240" t="s">
        <v>289</v>
      </c>
      <c r="G15" s="316">
        <v>3231</v>
      </c>
      <c r="H15" s="317">
        <v>2862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22</v>
      </c>
      <c r="E16" s="236" t="s">
        <v>52</v>
      </c>
      <c r="F16" s="264" t="s">
        <v>292</v>
      </c>
      <c r="G16" s="628">
        <f>SUM(G12:G15)</f>
        <v>3231</v>
      </c>
      <c r="H16" s="629">
        <f>SUM(H12:H15)</f>
        <v>2862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108</v>
      </c>
      <c r="D19" s="317">
        <v>130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3218</v>
      </c>
      <c r="D22" s="629">
        <f>SUM(D12:D18)+D19</f>
        <v>2808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3219</v>
      </c>
      <c r="D31" s="635">
        <f>D29+D22</f>
        <v>2809</v>
      </c>
      <c r="E31" s="251" t="s">
        <v>824</v>
      </c>
      <c r="F31" s="266" t="s">
        <v>331</v>
      </c>
      <c r="G31" s="253">
        <f>G16+G18+G27</f>
        <v>3231</v>
      </c>
      <c r="H31" s="254">
        <f>H16+H18+H27</f>
        <v>2862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</v>
      </c>
      <c r="D33" s="244">
        <f>IF((H31-D31)&gt;0,H31-D31,0)</f>
        <v>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3219</v>
      </c>
      <c r="D36" s="637">
        <f>D31-D34+D35</f>
        <v>2809</v>
      </c>
      <c r="E36" s="262" t="s">
        <v>346</v>
      </c>
      <c r="F36" s="256" t="s">
        <v>347</v>
      </c>
      <c r="G36" s="267">
        <f>G35-G34+G31</f>
        <v>3231</v>
      </c>
      <c r="H36" s="268">
        <f>H35-H34+H31</f>
        <v>2862</v>
      </c>
    </row>
    <row r="37" spans="1:8" ht="15.75">
      <c r="A37" s="261" t="s">
        <v>348</v>
      </c>
      <c r="B37" s="231" t="s">
        <v>349</v>
      </c>
      <c r="C37" s="634">
        <f>IF((G36-C36)&gt;0,G36-C36,0)</f>
        <v>12</v>
      </c>
      <c r="D37" s="635">
        <f>IF((H36-D36)&gt;0,H36-D36,0)</f>
        <v>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</v>
      </c>
      <c r="D42" s="244">
        <f>+IF((H36-D36-D38)&gt;0,H36-D36-D38,0)</f>
        <v>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</v>
      </c>
      <c r="D44" s="268">
        <f>IF(H42=0,IF(D42-D43&gt;0,D42-D43+H43,0),IF(H42-H43&lt;0,H43-H42+D42,0))</f>
        <v>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3231</v>
      </c>
      <c r="D45" s="631">
        <f>D36+D38+D42</f>
        <v>2862</v>
      </c>
      <c r="E45" s="270" t="s">
        <v>373</v>
      </c>
      <c r="F45" s="272" t="s">
        <v>374</v>
      </c>
      <c r="G45" s="630">
        <f>G42+G36</f>
        <v>3231</v>
      </c>
      <c r="H45" s="631">
        <f>H42+H36</f>
        <v>2862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7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3732</v>
      </c>
      <c r="D11" s="196">
        <v>4651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-3548</v>
      </c>
      <c r="D12" s="196">
        <v>-4362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-141</v>
      </c>
      <c r="D14" s="196">
        <v>-188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-79</v>
      </c>
      <c r="D15" s="196">
        <v>-100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16</v>
      </c>
      <c r="D20" s="196">
        <v>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</v>
      </c>
      <c r="D21" s="659">
        <f>SUM(D11:D20)</f>
        <v>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-22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</v>
      </c>
      <c r="D45" s="309">
        <v>29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</v>
      </c>
      <c r="D46" s="311">
        <f>D45+D44</f>
        <v>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</v>
      </c>
      <c r="D47" s="298">
        <v>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B42" sqref="B42:H4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189</v>
      </c>
      <c r="J13" s="584">
        <f>'1-Баланс'!H30+'1-Баланс'!H33</f>
        <v>0</v>
      </c>
      <c r="K13" s="585"/>
      <c r="L13" s="584">
        <f>SUM(C13:K13)</f>
        <v>194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189</v>
      </c>
      <c r="J17" s="653">
        <f t="shared" si="2"/>
        <v>0</v>
      </c>
      <c r="K17" s="653">
        <f t="shared" si="2"/>
        <v>0</v>
      </c>
      <c r="L17" s="584">
        <f t="shared" si="1"/>
        <v>194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</v>
      </c>
      <c r="J18" s="584">
        <f>+'1-Баланс'!G33</f>
        <v>0</v>
      </c>
      <c r="K18" s="585"/>
      <c r="L18" s="584">
        <f t="shared" si="1"/>
        <v>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201</v>
      </c>
      <c r="J31" s="653">
        <f t="shared" si="6"/>
        <v>0</v>
      </c>
      <c r="K31" s="653">
        <f t="shared" si="6"/>
        <v>0</v>
      </c>
      <c r="L31" s="584">
        <f t="shared" si="1"/>
        <v>206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201</v>
      </c>
      <c r="J34" s="587">
        <f t="shared" si="7"/>
        <v>0</v>
      </c>
      <c r="K34" s="587">
        <f t="shared" si="7"/>
        <v>0</v>
      </c>
      <c r="L34" s="651">
        <f t="shared" si="1"/>
        <v>206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B153" sqref="B153:H1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37</v>
      </c>
      <c r="E13" s="328"/>
      <c r="F13" s="328"/>
      <c r="G13" s="329">
        <f t="shared" si="2"/>
        <v>37</v>
      </c>
      <c r="H13" s="328"/>
      <c r="I13" s="328"/>
      <c r="J13" s="329">
        <f t="shared" si="3"/>
        <v>37</v>
      </c>
      <c r="K13" s="328">
        <v>15</v>
      </c>
      <c r="L13" s="328">
        <v>9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</v>
      </c>
      <c r="E16" s="328"/>
      <c r="F16" s="328"/>
      <c r="G16" s="329">
        <f t="shared" si="2"/>
        <v>9</v>
      </c>
      <c r="H16" s="328"/>
      <c r="I16" s="328"/>
      <c r="J16" s="329">
        <f t="shared" si="3"/>
        <v>9</v>
      </c>
      <c r="K16" s="328">
        <v>4</v>
      </c>
      <c r="L16" s="328">
        <v>1</v>
      </c>
      <c r="M16" s="328"/>
      <c r="N16" s="329">
        <f t="shared" si="4"/>
        <v>5</v>
      </c>
      <c r="O16" s="328"/>
      <c r="P16" s="328"/>
      <c r="Q16" s="329">
        <f t="shared" si="0"/>
        <v>5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</v>
      </c>
      <c r="E19" s="330">
        <f>SUM(E11:E18)</f>
        <v>0</v>
      </c>
      <c r="F19" s="330">
        <f>SUM(F11:F18)</f>
        <v>0</v>
      </c>
      <c r="G19" s="329">
        <f t="shared" si="2"/>
        <v>46</v>
      </c>
      <c r="H19" s="330">
        <f>SUM(H11:H18)</f>
        <v>0</v>
      </c>
      <c r="I19" s="330">
        <f>SUM(I11:I18)</f>
        <v>0</v>
      </c>
      <c r="J19" s="329">
        <f t="shared" si="3"/>
        <v>46</v>
      </c>
      <c r="K19" s="330">
        <f>SUM(K11:K18)</f>
        <v>19</v>
      </c>
      <c r="L19" s="330">
        <f>SUM(L11:L18)</f>
        <v>10</v>
      </c>
      <c r="M19" s="330">
        <f>SUM(M11:M18)</f>
        <v>0</v>
      </c>
      <c r="N19" s="329">
        <f t="shared" si="4"/>
        <v>29</v>
      </c>
      <c r="O19" s="330">
        <f>SUM(O11:O18)</f>
        <v>0</v>
      </c>
      <c r="P19" s="330">
        <f>SUM(P11:P18)</f>
        <v>0</v>
      </c>
      <c r="Q19" s="329">
        <f t="shared" si="0"/>
        <v>29</v>
      </c>
      <c r="R19" s="340">
        <f t="shared" si="1"/>
        <v>17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46</v>
      </c>
      <c r="H42" s="349">
        <f t="shared" si="11"/>
        <v>0</v>
      </c>
      <c r="I42" s="349">
        <f t="shared" si="11"/>
        <v>0</v>
      </c>
      <c r="J42" s="349">
        <f t="shared" si="11"/>
        <v>46</v>
      </c>
      <c r="K42" s="349">
        <f t="shared" si="11"/>
        <v>19</v>
      </c>
      <c r="L42" s="349">
        <f t="shared" si="11"/>
        <v>10</v>
      </c>
      <c r="M42" s="349">
        <f t="shared" si="11"/>
        <v>0</v>
      </c>
      <c r="N42" s="349">
        <f t="shared" si="11"/>
        <v>29</v>
      </c>
      <c r="O42" s="349">
        <f t="shared" si="11"/>
        <v>0</v>
      </c>
      <c r="P42" s="349">
        <f t="shared" si="11"/>
        <v>0</v>
      </c>
      <c r="Q42" s="349">
        <f t="shared" si="11"/>
        <v>29</v>
      </c>
      <c r="R42" s="350">
        <f t="shared" si="11"/>
        <v>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6">
      <selection activeCell="B113" sqref="B113:F11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</v>
      </c>
      <c r="D18" s="362">
        <f>+D19+D20</f>
        <v>0</v>
      </c>
      <c r="E18" s="369">
        <f t="shared" si="0"/>
        <v>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</v>
      </c>
      <c r="D20" s="368"/>
      <c r="E20" s="369">
        <f t="shared" si="0"/>
        <v>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0</v>
      </c>
      <c r="E21" s="441">
        <f>E13+E17+E18</f>
        <v>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300</v>
      </c>
      <c r="D30" s="368">
        <v>300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489</v>
      </c>
      <c r="D31" s="368">
        <v>489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230</v>
      </c>
      <c r="D33" s="368">
        <v>230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1021</v>
      </c>
      <c r="D45" s="438">
        <f>D26+D30+D31+D33+D32+D34+D35+D40</f>
        <v>1021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1022</v>
      </c>
      <c r="D46" s="444">
        <f>D45+D23+D21+D11</f>
        <v>1021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226</v>
      </c>
      <c r="D66" s="197"/>
      <c r="E66" s="136">
        <f t="shared" si="1"/>
        <v>226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226</v>
      </c>
      <c r="D68" s="435">
        <f>D54+D58+D63+D64+D65+D66</f>
        <v>0</v>
      </c>
      <c r="E68" s="436">
        <f t="shared" si="1"/>
        <v>226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629</v>
      </c>
      <c r="D87" s="134">
        <f>SUM(D88:D92)+D96</f>
        <v>629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96</v>
      </c>
      <c r="D89" s="197">
        <v>96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502</v>
      </c>
      <c r="D90" s="197">
        <v>502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</v>
      </c>
      <c r="D91" s="197">
        <v>19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629</v>
      </c>
      <c r="D98" s="433">
        <f>D87+D82+D77+D73+D97</f>
        <v>629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855</v>
      </c>
      <c r="D99" s="427">
        <f>D98+D70+D68</f>
        <v>629</v>
      </c>
      <c r="E99" s="427">
        <f>E98+E70+E68</f>
        <v>226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6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2016-10-24T08:35:25Z</dcterms:modified>
  <cp:category/>
  <cp:version/>
  <cp:contentType/>
  <cp:contentStatus/>
</cp:coreProperties>
</file>