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760" tabRatio="72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<sst xmlns="http://schemas.openxmlformats.org/spreadsheetml/2006/main" count="4318" uniqueCount="999">
  <si>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</si>
  <si>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</si>
  <si>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</si>
  <si>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</si>
  <si>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</si>
  <si>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</si>
  <si>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</si>
  <si>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</si>
  <si>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</si>
  <si>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</si>
  <si>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</si>
  <si>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</si>
  <si>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</si>
  <si>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</si>
  <si>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</si>
  <si>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</si>
  <si>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</si>
  <si>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</si>
  <si>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</si>
  <si>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</si>
  <si>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</si>
  <si>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</si>
  <si>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</si>
  <si>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</si>
  <si>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</si>
  <si>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</si>
  <si>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</si>
  <si>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</si>
  <si>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</si>
  <si>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</si>
  <si>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</si>
  <si>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</si>
  <si>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</si>
  <si>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</si>
  <si>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</si>
  <si>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</si>
  <si>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</si>
  <si>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</si>
  <si>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</si>
  <si>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</si>
  <si>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</si>
  <si>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</si>
  <si>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</si>
  <si>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</si>
  <si>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</si>
  <si>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</si>
  <si>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</si>
  <si>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</si>
  <si>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</si>
  <si>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</si>
  <si>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</si>
  <si>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</si>
  <si>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</si>
  <si>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</si>
  <si>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</si>
  <si>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</si>
  <si>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</si>
  <si>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</si>
  <si>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</si>
  <si>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</si>
  <si>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</si>
  <si>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</si>
  <si>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</si>
  <si>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</si>
  <si>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</si>
  <si>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</si>
  <si>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</si>
  <si>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</si>
  <si>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</si>
  <si>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</si>
  <si>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</si>
  <si>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</si>
  <si>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</si>
  <si>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</si>
  <si>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</si>
  <si>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</si>
  <si>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</si>
  <si>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</si>
  <si>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</si>
  <si>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</si>
  <si>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</si>
  <si>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</si>
  <si>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</si>
  <si>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</si>
  <si>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</si>
  <si>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</si>
  <si>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</si>
  <si>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</si>
  <si>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</si>
  <si>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</si>
  <si>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</si>
  <si>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</si>
  <si>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</si>
  <si>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</si>
  <si>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</si>
  <si>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</si>
  <si>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</si>
  <si>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</si>
  <si>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</si>
  <si>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</si>
  <si>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</si>
  <si>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</si>
  <si>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</si>
  <si>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</si>
  <si>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</si>
  <si>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</si>
  <si>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</si>
  <si>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</si>
  <si>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</si>
  <si>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</si>
  <si>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</si>
  <si>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</si>
  <si>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</si>
  <si>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</si>
  <si>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</si>
  <si>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</si>
  <si>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</si>
  <si>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</si>
  <si>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</si>
  <si>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</si>
  <si>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</si>
  <si>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</si>
  <si>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</si>
  <si>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</si>
  <si>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</si>
  <si>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</si>
  <si>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</si>
  <si>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</si>
  <si>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</si>
  <si>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</si>
  <si>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</si>
  <si>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</si>
  <si>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</si>
  <si>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</si>
  <si>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</si>
  <si>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</si>
  <si>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</si>
  <si>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</si>
  <si>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</si>
  <si>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</si>
  <si>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</si>
  <si>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</si>
  <si>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</si>
  <si>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</si>
  <si>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</si>
  <si>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</si>
  <si>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</si>
  <si>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</si>
  <si>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</si>
  <si>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</si>
  <si>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</si>
  <si>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</si>
  <si>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</si>
  <si>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</si>
  <si>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</si>
  <si>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</si>
  <si>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</si>
  <si>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</si>
  <si>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</si>
  <si>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</si>
  <si>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</si>
  <si>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</si>
  <si>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</si>
  <si>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</si>
  <si>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</si>
  <si>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</si>
  <si>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</si>
  <si>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</si>
  <si>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</si>
  <si>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</si>
  <si>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</si>
  <si>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</si>
  <si>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</si>
  <si>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</si>
  <si>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</si>
  <si>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</si>
  <si>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</si>
  <si>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</si>
  <si>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</si>
  <si>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</si>
  <si>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</si>
  <si>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</si>
  <si>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</si>
  <si>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</si>
  <si>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</si>
  <si>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</si>
  <si>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</si>
  <si>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</si>
  <si>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</si>
  <si>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</si>
  <si>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</si>
  <si>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</si>
  <si>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</si>
  <si>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</si>
  <si>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</si>
  <si>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</si>
  <si>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</si>
  <si>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</si>
  <si>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</si>
  <si>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</si>
  <si>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</si>
  <si>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</si>
  <si>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</si>
  <si>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</si>
  <si>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</si>
  <si>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</si>
  <si>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</si>
  <si>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</si>
  <si>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</si>
  <si>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</si>
  <si>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</si>
  <si>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</si>
  <si>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</si>
  <si>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</si>
  <si>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</si>
  <si>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</si>
  <si>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</si>
  <si>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</si>
  <si>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</si>
  <si>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</si>
  <si>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</si>
  <si>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</si>
  <si>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</si>
  <si>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</si>
  <si>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</si>
  <si>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</si>
  <si>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</si>
  <si>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</si>
  <si>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</si>
  <si>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</si>
  <si>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</si>
  <si>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</si>
  <si>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</si>
  <si>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</si>
  <si>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</si>
  <si>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</si>
  <si>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</si>
  <si>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</si>
  <si>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</si>
  <si>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</si>
  <si>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</si>
  <si>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</si>
  <si>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</si>
  <si>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</si>
  <si>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</si>
  <si>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</si>
  <si>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</si>
  <si>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</si>
  <si>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</si>
  <si>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</si>
  <si>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</si>
  <si>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</si>
  <si>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</si>
  <si>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</si>
  <si>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</si>
  <si>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</si>
  <si>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</si>
  <si>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</si>
  <si>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</si>
  <si>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</si>
  <si>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</si>
  <si>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</si>
  <si>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</si>
  <si>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</si>
  <si>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</si>
  <si>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</si>
  <si>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</si>
  <si>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</si>
  <si>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</si>
  <si>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</si>
  <si>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</si>
  <si>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</si>
  <si>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</si>
  <si>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</si>
  <si>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</si>
  <si>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</si>
  <si>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</si>
  <si>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</si>
  <si>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</si>
  <si>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</si>
  <si>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</si>
  <si>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</si>
  <si>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</si>
  <si>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</si>
  <si>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</si>
  <si>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</si>
  <si>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</si>
  <si>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</si>
  <si>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</si>
  <si>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</si>
  <si>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</si>
  <si>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</si>
  <si>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</si>
  <si>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</si>
  <si>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</si>
  <si>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</si>
  <si>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</si>
  <si>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</si>
  <si>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</si>
  <si>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</si>
  <si>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</si>
  <si>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</si>
  <si>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</si>
  <si>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</si>
  <si>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</si>
  <si>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</si>
  <si>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</si>
  <si>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</si>
  <si>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</si>
  <si>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</si>
  <si>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</si>
  <si>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</si>
  <si>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</si>
  <si>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</si>
  <si>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</si>
  <si>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</si>
  <si>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</si>
  <si>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</si>
  <si>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</si>
  <si>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</si>
  <si>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</si>
  <si>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</si>
  <si>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</si>
  <si>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</si>
  <si>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</si>
  <si>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</si>
  <si>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</si>
  <si>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</si>
  <si>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</si>
  <si>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</si>
  <si>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</si>
  <si>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</si>
  <si>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</si>
  <si>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</si>
  <si>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</si>
  <si>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</si>
  <si>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</si>
  <si>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</si>
  <si>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</si>
  <si>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</si>
  <si>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</si>
  <si>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</si>
  <si>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</si>
  <si>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</si>
  <si>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</si>
  <si>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</si>
  <si>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</si>
  <si>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</si>
  <si>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</si>
  <si>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</si>
  <si>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</si>
  <si>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</si>
  <si>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</si>
  <si>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</si>
  <si>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</si>
  <si>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</si>
  <si>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</si>
  <si>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</si>
  <si>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</si>
  <si>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</si>
  <si>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</si>
  <si>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</si>
  <si>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</si>
  <si>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</si>
  <si>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</si>
  <si>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</si>
  <si>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</si>
  <si>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</si>
  <si>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</si>
  <si>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</si>
  <si>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</si>
  <si>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</si>
  <si>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</si>
  <si>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</si>
  <si>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</si>
  <si>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</si>
  <si>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</si>
  <si>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</si>
  <si>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</si>
  <si>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</si>
  <si>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</si>
  <si>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</si>
  <si>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</si>
  <si>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</si>
  <si>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</si>
  <si>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</si>
  <si>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</si>
  <si>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</si>
  <si>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</si>
  <si>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</si>
  <si>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</si>
  <si>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</si>
  <si>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</si>
  <si>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</si>
  <si>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</si>
  <si>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</si>
  <si>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</si>
  <si>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</si>
  <si>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</si>
  <si>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</si>
  <si>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</si>
  <si>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</si>
  <si>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</si>
  <si>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</si>
  <si>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</si>
  <si>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</si>
  <si>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</si>
  <si>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</si>
  <si>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</si>
  <si>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</si>
  <si>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</si>
  <si>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</si>
  <si>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</si>
  <si>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</si>
  <si>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</si>
  <si>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</si>
  <si>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</si>
  <si>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</si>
  <si>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</si>
  <si>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</si>
  <si>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</si>
  <si>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</si>
  <si>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</si>
  <si>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</si>
  <si>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</si>
  <si>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</si>
  <si>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</si>
  <si>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</si>
  <si>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</si>
  <si>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</si>
  <si>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</si>
  <si>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</si>
  <si>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</si>
  <si>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</si>
  <si>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</si>
  <si>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</si>
  <si>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</si>
  <si>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</si>
  <si>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</si>
  <si>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</si>
  <si>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</si>
  <si>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</si>
  <si>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</si>
  <si>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</si>
  <si>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</si>
  <si>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</si>
  <si>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</si>
  <si>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</si>
  <si>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</si>
  <si>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</si>
  <si>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</si>
  <si>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</si>
  <si>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</si>
  <si>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</si>
  <si>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</si>
  <si>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</si>
  <si>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</si>
  <si>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</si>
  <si>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</si>
  <si>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</si>
  <si>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</si>
  <si>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</si>
  <si>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</si>
  <si>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</si>
  <si>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</si>
  <si>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</si>
  <si>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</si>
  <si>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</si>
  <si>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</si>
  <si>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</si>
  <si>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</si>
  <si>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</si>
  <si>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</si>
  <si>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</si>
  <si>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</si>
  <si>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</si>
  <si>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</si>
  <si>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</si>
  <si>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</si>
  <si>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</si>
  <si>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</si>
  <si>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</si>
  <si>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</si>
  <si>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</si>
  <si>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</si>
  <si>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</si>
  <si>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</si>
  <si>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</si>
  <si>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</si>
  <si>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</si>
  <si>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</si>
  <si>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</si>
  <si>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</si>
  <si>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</si>
  <si>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</si>
  <si>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</si>
  <si>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</si>
  <si>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</si>
  <si>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</si>
  <si>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</si>
  <si>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</si>
  <si>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</si>
  <si>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</si>
  <si>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</si>
  <si>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</si>
  <si>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</si>
  <si>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</si>
  <si>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</si>
  <si>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</si>
  <si>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</si>
  <si>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</si>
  <si>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</si>
  <si>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</si>
  <si>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</si>
  <si>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</si>
  <si>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</si>
  <si>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</si>
  <si>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</si>
  <si>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</si>
  <si>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</si>
  <si>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</si>
  <si>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</si>
  <si>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</si>
  <si>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</si>
  <si>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</si>
  <si>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</si>
  <si>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</si>
  <si>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</si>
  <si>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</si>
  <si>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</si>
  <si>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</si>
  <si>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</si>
  <si>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</si>
  <si>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</si>
  <si>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</si>
  <si>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</si>
  <si>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</si>
  <si>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</si>
  <si>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</si>
  <si>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</si>
  <si>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</si>
  <si>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</si>
  <si>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</si>
  <si>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</si>
  <si>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</si>
  <si>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</si>
  <si>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</si>
  <si>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</si>
  <si>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</si>
  <si>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</si>
  <si>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</si>
  <si>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</si>
  <si>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</si>
  <si>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</si>
  <si>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</si>
  <si>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</si>
  <si>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</si>
  <si>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</si>
  <si>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</si>
  <si>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</si>
  <si>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</si>
  <si>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</si>
  <si>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</si>
  <si>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</si>
  <si>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</si>
  <si>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</si>
  <si>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</si>
  <si>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</si>
  <si>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</si>
  <si>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</si>
  <si>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</si>
  <si>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</si>
  <si>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</si>
  <si>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</si>
  <si>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</si>
  <si>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</si>
  <si>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</si>
  <si>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</si>
  <si>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</si>
  <si>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</si>
  <si>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</si>
  <si>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</si>
  <si>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</si>
  <si>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</si>
  <si>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</si>
  <si>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</si>
  <si>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</si>
  <si>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</si>
  <si>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</si>
  <si>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</si>
  <si>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</si>
  <si>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</si>
  <si>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</si>
  <si>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</si>
  <si>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</si>
  <si>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</si>
  <si>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</si>
  <si>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</si>
  <si>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</si>
  <si>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</si>
  <si>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</si>
  <si>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</si>
  <si>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</si>
  <si>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</si>
  <si>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</si>
  <si>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</si>
  <si>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</si>
  <si>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</si>
  <si>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</si>
  <si>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</si>
  <si>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</si>
  <si>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</si>
  <si>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</si>
  <si>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</si>
  <si>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</si>
  <si>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</si>
  <si>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</si>
  <si>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</si>
  <si>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</si>
  <si>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</si>
  <si>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</si>
  <si>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</si>
  <si>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</si>
  <si>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</si>
  <si>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</si>
  <si>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</si>
  <si>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</si>
  <si>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</si>
  <si>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</si>
  <si>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</si>
  <si>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</si>
  <si>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</si>
  <si>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</si>
  <si>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</si>
  <si>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</si>
  <si>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</si>
  <si>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</si>
  <si>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</si>
  <si>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</si>
  <si>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</si>
  <si>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</si>
  <si>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</si>
  <si>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</si>
  <si>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</si>
  <si>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</si>
  <si>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</si>
  <si>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</si>
  <si>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</si>
  <si>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</si>
  <si>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</si>
  <si>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</si>
  <si>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</si>
  <si>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</si>
  <si>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</si>
  <si>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</si>
  <si>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</si>
  <si>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</si>
  <si>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</si>
  <si>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</si>
  <si>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</si>
  <si>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</si>
  <si>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</si>
  <si>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</si>
  <si>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</si>
  <si>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</si>
  <si>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</si>
  <si>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</si>
  <si>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</si>
  <si>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</si>
  <si>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</si>
  <si>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</si>
  <si>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</si>
  <si>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</si>
  <si>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</si>
  <si>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</si>
  <si>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</si>
  <si>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</si>
  <si>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</si>
  <si>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</si>
  <si>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</si>
  <si>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</si>
  <si>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</si>
  <si>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</si>
  <si>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</si>
  <si>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</si>
  <si>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</si>
  <si>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</si>
  <si>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</si>
  <si>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</si>
  <si>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</si>
  <si>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</si>
  <si>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</si>
  <si>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</si>
  <si>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</si>
  <si>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</si>
  <si>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</si>
  <si>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</si>
  <si>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</si>
  <si>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</si>
  <si>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</si>
  <si>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</si>
  <si>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</si>
  <si>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</si>
  <si>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</si>
  <si>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</si>
  <si>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</si>
  <si>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</si>
  <si>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</si>
  <si>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</si>
  <si>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</si>
  <si>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</si>
  <si>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</si>
  <si>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</si>
  <si>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</si>
  <si>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</si>
  <si>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</si>
  <si>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</si>
  <si>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</si>
  <si>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</si>
  <si>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</si>
  <si>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</si>
  <si>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</si>
  <si>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</si>
  <si>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</si>
  <si>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</si>
  <si>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</si>
  <si>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</si>
  <si>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</si>
  <si>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</si>
  <si>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</si>
  <si>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</si>
  <si>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</si>
  <si>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</si>
  <si>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</si>
  <si>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</si>
  <si>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</si>
  <si>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</si>
  <si>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</si>
  <si>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</si>
  <si>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</si>
  <si>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</si>
  <si>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</si>
  <si>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</si>
  <si>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</si>
  <si>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</si>
  <si>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</si>
  <si>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</si>
  <si>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</si>
  <si>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</si>
  <si>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</si>
  <si>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</si>
  <si>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</si>
  <si>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</si>
  <si>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</si>
  <si>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</si>
  <si>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</si>
  <si>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</si>
  <si>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</si>
  <si>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</si>
  <si>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</si>
  <si>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</si>
  <si>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</si>
  <si>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</si>
  <si>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</si>
  <si>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</si>
  <si>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</si>
  <si>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</si>
  <si>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</si>
  <si>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</si>
  <si>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</si>
  <si>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</si>
  <si>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</si>
  <si>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</si>
  <si>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</si>
  <si>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</si>
  <si>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</si>
  <si>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</si>
  <si>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</si>
  <si>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</si>
  <si>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</si>
  <si>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</si>
  <si>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</si>
  <si>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</si>
  <si>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</si>
  <si>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</si>
  <si>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</si>
  <si>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</si>
  <si>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</si>
  <si>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</si>
  <si>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</si>
  <si>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</si>
  <si>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</si>
  <si>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</si>
  <si>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</si>
  <si>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</si>
  <si>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</si>
  <si>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</si>
  <si>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</si>
  <si>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</si>
  <si>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</si>
  <si>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</si>
  <si>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</si>
  <si>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</si>
  <si>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</si>
  <si>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</si>
  <si>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</si>
  <si>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</si>
  <si>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</si>
  <si>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</si>
  <si>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</si>
  <si>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</si>
  <si>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</si>
  <si>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</si>
  <si>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</si>
  <si>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</si>
  <si>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</si>
  <si>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</si>
  <si>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</si>
  <si>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</si>
  <si>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</si>
  <si>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</si>
  <si>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</si>
  <si>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</si>
  <si>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</si>
  <si>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</si>
  <si>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</si>
  <si>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</si>
  <si>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</si>
  <si>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</si>
  <si>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</si>
  <si>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</si>
  <si>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</si>
  <si>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</si>
  <si>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</si>
  <si>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</si>
  <si>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</si>
  <si>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</si>
  <si>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</si>
  <si>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</si>
  <si>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</si>
  <si>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</si>
  <si>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</si>
  <si>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</si>
  <si>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</si>
  <si>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</si>
  <si>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</si>
  <si>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</si>
  <si>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</si>
  <si>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</si>
  <si>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</si>
  <si>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</si>
  <si>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</si>
  <si>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</si>
  <si>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</si>
  <si>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</si>
  <si>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</si>
  <si>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</si>
  <si>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</si>
  <si>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</si>
  <si>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</si>
  <si>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</si>
  <si>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</si>
  <si>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</si>
  <si>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</si>
  <si>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</si>
  <si>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</si>
  <si>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</si>
  <si>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</si>
  <si>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</si>
  <si>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</si>
  <si>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</si>
  <si>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</si>
  <si>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</si>
  <si>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</si>
  <si>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</si>
  <si>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</si>
  <si>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</si>
  <si>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</si>
  <si>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</si>
  <si>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</si>
  <si>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</si>
  <si>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</si>
  <si>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</si>
  <si>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</si>
  <si>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</si>
  <si>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</si>
  <si>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</si>
  <si>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</si>
  <si>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</si>
  <si>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</si>
  <si>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</si>
  <si>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</si>
  <si>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</si>
  <si>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</si>
  <si>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</si>
  <si>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</si>
  <si>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</si>
  <si>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</si>
  <si>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</si>
  <si>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</si>
  <si>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</si>
  <si>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</si>
  <si>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</si>
  <si>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</si>
  <si>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</si>
  <si>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</si>
  <si>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</si>
  <si>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</si>
  <si>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</si>
  <si>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</si>
  <si>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</si>
  <si>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</si>
  <si>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</si>
  <si>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</si>
  <si>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</si>
  <si>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</si>
  <si>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</si>
  <si>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</si>
  <si>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</si>
  <si>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</si>
  <si>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</si>
  <si>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</si>
  <si>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</si>
  <si>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</si>
  <si>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</si>
  <si>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</si>
  <si>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</si>
  <si>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</si>
  <si>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</si>
  <si>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</si>
  <si>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</si>
  <si>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</si>
  <si>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</si>
  <si>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</si>
  <si>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</si>
  <si>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</si>
  <si>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</si>
  <si>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</si>
  <si>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</si>
  <si>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</si>
  <si>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</si>
  <si>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</si>
  <si>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</si>
  <si>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</si>
  <si>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</si>
  <si>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</si>
  <si>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</si>
  <si>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</si>
  <si>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</si>
  <si>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</si>
  <si>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</si>
  <si>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</si>
  <si>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</si>
  <si>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</si>
  <si>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</si>
  <si>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</si>
  <si>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</si>
  <si>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</si>
  <si>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</si>
  <si>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</si>
  <si>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</si>
  <si>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</si>
  <si>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</si>
  <si>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</si>
  <si>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</si>
  <si>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</si>
  <si>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</si>
  <si>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</si>
  <si>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</si>
  <si>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</si>
  <si>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</si>
  <si>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</si>
  <si>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</si>
  <si>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</si>
  <si>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</si>
  <si>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</si>
  <si>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</si>
  <si>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</si>
  <si>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</si>
  <si>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</si>
  <si>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</si>
  <si>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</si>
  <si>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</si>
  <si>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</si>
  <si>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</si>
  <si>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</si>
  <si>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</si>
  <si>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</si>
  <si>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</si>
  <si>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</si>
  <si>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</si>
  <si>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</si>
  <si>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</si>
  <si>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</si>
  <si>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</si>
  <si>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</si>
  <si>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</si>
  <si>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</si>
  <si>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Скарлатов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</si>
</sst>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43920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43920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118653</v>
      </c>
      <c r="D6" s="675">
        <f aca="true" t="shared" si="0" ref="D6:D15">C6-E6</f>
        <v>0</v>
      </c>
      <c r="E6" s="674">
        <f>'1-Баланс'!G95</f>
        <v>118653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105483</v>
      </c>
      <c r="D7" s="675">
        <f t="shared" si="0"/>
        <v>70841</v>
      </c>
      <c r="E7" s="674">
        <f>'1-Баланс'!G18</f>
        <v>34642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705</v>
      </c>
      <c r="D8" s="675">
        <f t="shared" si="0"/>
        <v>-4301</v>
      </c>
      <c r="E8" s="674">
        <f>ABS('2-Отчет за доходите'!C44)-ABS('2-Отчет за доходите'!G44)</f>
        <v>5006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30945</v>
      </c>
      <c r="D9" s="675">
        <f t="shared" si="0"/>
        <v>0</v>
      </c>
      <c r="E9" s="674">
        <f>'3-Отчет за паричния поток'!C45</f>
        <v>30945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22452</v>
      </c>
      <c r="D10" s="675">
        <f t="shared" si="0"/>
        <v>0</v>
      </c>
      <c r="E10" s="674">
        <f>'3-Отчет за паричния поток'!C46</f>
        <v>22452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105483</v>
      </c>
      <c r="D11" s="675">
        <f t="shared" si="0"/>
        <v>0</v>
      </c>
      <c r="E11" s="674">
        <f>'4-Отчет за собствения капитал'!L34</f>
        <v>105483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0.08292166549047283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0.006683541423736526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0.05353075170842825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0.005941695532350636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2.4319221967963385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3.80727886977887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3.571406633906634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3.447788697788698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3.447788697788698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0.08923080152391348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0.07165431973907108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0.05937168386228052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0.12485424191575893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0.11099592930646507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5282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0.0500744195747182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0.6237355916254999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2.483499905713747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9226</v>
      </c>
    </row>
    <row r="10" spans="1:8" ht="15.7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32</v>
      </c>
    </row>
    <row r="11" spans="1:8" ht="15.7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9260</v>
      </c>
    </row>
    <row r="12" spans="1:8" ht="15.7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84600</v>
      </c>
    </row>
    <row r="13" spans="1:8" ht="15.7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93860</v>
      </c>
    </row>
    <row r="42" spans="1:8" ht="15.7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1418</v>
      </c>
    </row>
    <row r="48" spans="1:8" ht="15.7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1421</v>
      </c>
    </row>
    <row r="49" spans="1:8" ht="15.7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599</v>
      </c>
    </row>
    <row r="51" spans="1:8" ht="15.7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206</v>
      </c>
    </row>
    <row r="55" spans="1:8" ht="15.7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805</v>
      </c>
    </row>
    <row r="58" spans="1:8" ht="15.7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22427</v>
      </c>
    </row>
    <row r="67" spans="1:8" ht="15.7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</v>
      </c>
    </row>
    <row r="68" spans="1:8" ht="15.7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22452</v>
      </c>
    </row>
    <row r="70" spans="1:8" ht="15.7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115</v>
      </c>
    </row>
    <row r="71" spans="1:8" ht="15.7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24793</v>
      </c>
    </row>
    <row r="72" spans="1:8" ht="15.7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118653</v>
      </c>
    </row>
    <row r="73" spans="1:8" ht="15.7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34642</v>
      </c>
    </row>
    <row r="74" spans="1:8" ht="15.7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34642</v>
      </c>
    </row>
    <row r="75" spans="1:8" ht="15.7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34642</v>
      </c>
    </row>
    <row r="80" spans="1:8" ht="15.7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59380</v>
      </c>
    </row>
    <row r="81" spans="1:8" ht="15.7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59380</v>
      </c>
    </row>
    <row r="87" spans="1:8" ht="15.7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10756</v>
      </c>
    </row>
    <row r="88" spans="1:8" ht="15.7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10756</v>
      </c>
    </row>
    <row r="89" spans="1:8" ht="15.7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705</v>
      </c>
    </row>
    <row r="92" spans="1:8" ht="15.7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11461</v>
      </c>
    </row>
    <row r="94" spans="1:8" ht="15.7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105483</v>
      </c>
    </row>
    <row r="95" spans="1:8" ht="15.7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6641</v>
      </c>
    </row>
    <row r="98" spans="1:8" ht="15.7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17</v>
      </c>
    </row>
    <row r="102" spans="1:8" ht="15.7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6658</v>
      </c>
    </row>
    <row r="103" spans="1:8" ht="15.7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6658</v>
      </c>
    </row>
    <row r="108" spans="1:8" ht="15.7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</v>
      </c>
    </row>
    <row r="109" spans="1:8" ht="15.7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1205</v>
      </c>
    </row>
    <row r="110" spans="1:8" ht="15.7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984</v>
      </c>
    </row>
    <row r="111" spans="1:8" ht="15.7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337</v>
      </c>
    </row>
    <row r="112" spans="1:8" ht="15.7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624</v>
      </c>
    </row>
    <row r="114" spans="1:8" ht="15.7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</v>
      </c>
    </row>
    <row r="119" spans="1:8" ht="15.7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4301</v>
      </c>
    </row>
    <row r="120" spans="1:8" ht="15.7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6512</v>
      </c>
    </row>
    <row r="121" spans="1:8" ht="15.7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6512</v>
      </c>
    </row>
    <row r="125" spans="1:8" ht="15.7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118653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73</v>
      </c>
    </row>
    <row r="128" spans="1:8" ht="15.7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2018</v>
      </c>
    </row>
    <row r="129" spans="1:8" ht="15.7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</v>
      </c>
    </row>
    <row r="130" spans="1:8" ht="15.7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161</v>
      </c>
    </row>
    <row r="131" spans="1:8" ht="15.7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544</v>
      </c>
    </row>
    <row r="133" spans="1:8" ht="15.7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381</v>
      </c>
    </row>
    <row r="135" spans="1:8" ht="15.7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3218</v>
      </c>
    </row>
    <row r="138" spans="1:8" ht="15.7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276</v>
      </c>
    </row>
    <row r="139" spans="1:8" ht="15.7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278</v>
      </c>
    </row>
    <row r="143" spans="1:8" ht="15.7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3496</v>
      </c>
    </row>
    <row r="144" spans="1:8" ht="15.7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5006</v>
      </c>
    </row>
    <row r="145" spans="1:8" ht="15.7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3496</v>
      </c>
    </row>
    <row r="148" spans="1:8" ht="15.7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5006</v>
      </c>
    </row>
    <row r="149" spans="1:8" ht="15.7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5006</v>
      </c>
    </row>
    <row r="154" spans="1:8" ht="15.7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5006</v>
      </c>
    </row>
    <row r="156" spans="1:8" ht="15.7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8502</v>
      </c>
    </row>
    <row r="157" spans="1:8" ht="15.7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576</v>
      </c>
    </row>
    <row r="159" spans="1:8" ht="15.7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7336</v>
      </c>
    </row>
    <row r="160" spans="1:8" ht="15.7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590</v>
      </c>
    </row>
    <row r="161" spans="1:8" ht="15.7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8502</v>
      </c>
    </row>
    <row r="162" spans="1:8" ht="15.7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8502</v>
      </c>
    </row>
    <row r="171" spans="1:8" ht="15.7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8502</v>
      </c>
    </row>
    <row r="175" spans="1:8" ht="15.7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8502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9863</v>
      </c>
    </row>
    <row r="182" spans="1:8" ht="15.7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-5283</v>
      </c>
    </row>
    <row r="183" spans="1:8" ht="15.7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-180</v>
      </c>
    </row>
    <row r="185" spans="1:8" ht="15.7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-89</v>
      </c>
    </row>
    <row r="186" spans="1:8" ht="15.7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4309</v>
      </c>
    </row>
    <row r="192" spans="1:8" ht="15.7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-8467</v>
      </c>
    </row>
    <row r="198" spans="1:8" ht="15.7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576</v>
      </c>
    </row>
    <row r="199" spans="1:8" ht="15.7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-7891</v>
      </c>
    </row>
    <row r="203" spans="1:8" ht="15.7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-1171</v>
      </c>
    </row>
    <row r="207" spans="1:8" ht="15.7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-274</v>
      </c>
    </row>
    <row r="209" spans="1:8" ht="15.7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-3450</v>
      </c>
    </row>
    <row r="210" spans="1:8" ht="15.7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</v>
      </c>
    </row>
    <row r="211" spans="1:8" ht="15.7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-4911</v>
      </c>
    </row>
    <row r="212" spans="1:8" ht="15.7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-8493</v>
      </c>
    </row>
    <row r="213" spans="1:8" ht="15.7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30945</v>
      </c>
    </row>
    <row r="214" spans="1:8" ht="15.7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22452</v>
      </c>
    </row>
    <row r="215" spans="1:8" ht="15.7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22428</v>
      </c>
    </row>
    <row r="216" spans="1:8" ht="15.7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.7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.7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.7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.7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.7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.7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.7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.7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10756</v>
      </c>
    </row>
    <row r="351" spans="1:8" ht="15.7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10756</v>
      </c>
    </row>
    <row r="355" spans="1:8" ht="15.7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705</v>
      </c>
    </row>
    <row r="356" spans="1:8" ht="15.7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11461</v>
      </c>
    </row>
    <row r="369" spans="1:8" ht="15.7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11461</v>
      </c>
    </row>
    <row r="372" spans="1:8" ht="15.7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104778</v>
      </c>
    </row>
    <row r="417" spans="1:8" ht="15.7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104778</v>
      </c>
    </row>
    <row r="421" spans="1:8" ht="15.7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705</v>
      </c>
    </row>
    <row r="422" spans="1:8" ht="15.7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105483</v>
      </c>
    </row>
    <row r="435" spans="1:8" ht="15.7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105483</v>
      </c>
    </row>
    <row r="438" spans="1:8" ht="15.7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16</v>
      </c>
    </row>
    <row r="467" spans="1:8" ht="15.7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759</v>
      </c>
    </row>
    <row r="468" spans="1:8" ht="15.7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775</v>
      </c>
    </row>
    <row r="470" spans="1:8" ht="15.7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84495</v>
      </c>
    </row>
    <row r="471" spans="1:8" ht="15.7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13</v>
      </c>
    </row>
    <row r="477" spans="1:8" ht="15.7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85283</v>
      </c>
    </row>
    <row r="491" spans="1:8" ht="15.7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8467</v>
      </c>
    </row>
    <row r="498" spans="1:8" ht="15.7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48</v>
      </c>
    </row>
    <row r="499" spans="1:8" ht="15.7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8515</v>
      </c>
    </row>
    <row r="500" spans="1:8" ht="15.7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79</v>
      </c>
    </row>
    <row r="501" spans="1:8" ht="15.7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8594</v>
      </c>
    </row>
    <row r="521" spans="1:8" ht="15.7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496</v>
      </c>
    </row>
    <row r="531" spans="1:8" ht="15.7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496</v>
      </c>
    </row>
    <row r="551" spans="1:8" ht="15.7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16</v>
      </c>
    </row>
    <row r="557" spans="1:8" ht="15.7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9226</v>
      </c>
    </row>
    <row r="558" spans="1:8" ht="15.7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48</v>
      </c>
    </row>
    <row r="559" spans="1:8" ht="15.7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9290</v>
      </c>
    </row>
    <row r="560" spans="1:8" ht="15.7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84078</v>
      </c>
    </row>
    <row r="561" spans="1:8" ht="15.7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13</v>
      </c>
    </row>
    <row r="567" spans="1:8" ht="15.7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93381</v>
      </c>
    </row>
    <row r="581" spans="1:8" ht="15.7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825</v>
      </c>
    </row>
    <row r="591" spans="1:8" ht="15.7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825</v>
      </c>
    </row>
    <row r="611" spans="1:8" ht="15.7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303</v>
      </c>
    </row>
    <row r="621" spans="1:8" ht="15.7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303</v>
      </c>
    </row>
    <row r="641" spans="1:8" ht="15.7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16</v>
      </c>
    </row>
    <row r="647" spans="1:8" ht="15.7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9226</v>
      </c>
    </row>
    <row r="648" spans="1:8" ht="15.7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48</v>
      </c>
    </row>
    <row r="649" spans="1:8" ht="15.7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9290</v>
      </c>
    </row>
    <row r="650" spans="1:8" ht="15.7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84600</v>
      </c>
    </row>
    <row r="651" spans="1:8" ht="15.7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13</v>
      </c>
    </row>
    <row r="657" spans="1:8" ht="15.7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93903</v>
      </c>
    </row>
    <row r="671" spans="1:8" ht="15.7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.7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11</v>
      </c>
    </row>
    <row r="680" spans="1:8" ht="15.7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</v>
      </c>
    </row>
    <row r="684" spans="1:8" ht="15.7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11</v>
      </c>
    </row>
    <row r="687" spans="1:8" ht="15.7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22</v>
      </c>
    </row>
    <row r="701" spans="1:8" ht="15.7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16</v>
      </c>
    </row>
    <row r="709" spans="1:8" ht="15.7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19</v>
      </c>
    </row>
    <row r="710" spans="1:8" ht="15.7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21</v>
      </c>
    </row>
    <row r="731" spans="1:8" ht="15.7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16</v>
      </c>
    </row>
    <row r="769" spans="1:8" ht="15.7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30</v>
      </c>
    </row>
    <row r="770" spans="1:8" ht="15.7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13</v>
      </c>
    </row>
    <row r="777" spans="1:8" ht="15.7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43</v>
      </c>
    </row>
    <row r="791" spans="1:8" ht="15.7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16</v>
      </c>
    </row>
    <row r="859" spans="1:8" ht="15.7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30</v>
      </c>
    </row>
    <row r="860" spans="1:8" ht="15.7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13</v>
      </c>
    </row>
    <row r="867" spans="1:8" ht="15.7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43</v>
      </c>
    </row>
    <row r="881" spans="1:8" ht="15.7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9226</v>
      </c>
    </row>
    <row r="888" spans="1:8" ht="15.7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32</v>
      </c>
    </row>
    <row r="889" spans="1:8" ht="15.7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9260</v>
      </c>
    </row>
    <row r="890" spans="1:8" ht="15.7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84600</v>
      </c>
    </row>
    <row r="891" spans="1:8" ht="15.7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93860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599</v>
      </c>
    </row>
    <row r="928" spans="1:8" ht="15.7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206</v>
      </c>
    </row>
    <row r="933" spans="1:8" ht="15.7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206</v>
      </c>
    </row>
    <row r="935" spans="1:8" ht="15.7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805</v>
      </c>
    </row>
    <row r="943" spans="1:8" ht="15.7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805</v>
      </c>
    </row>
    <row r="944" spans="1:8" ht="15.7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599</v>
      </c>
    </row>
    <row r="960" spans="1:8" ht="15.7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206</v>
      </c>
    </row>
    <row r="965" spans="1:8" ht="15.7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206</v>
      </c>
    </row>
    <row r="967" spans="1:8" ht="15.7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805</v>
      </c>
    </row>
    <row r="975" spans="1:8" ht="15.7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805</v>
      </c>
    </row>
    <row r="976" spans="1:8" ht="15.7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6641</v>
      </c>
    </row>
    <row r="1013" spans="1:8" ht="15.7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6641</v>
      </c>
    </row>
    <row r="1014" spans="1:8" ht="15.7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17</v>
      </c>
    </row>
    <row r="1021" spans="1:8" ht="15.7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6658</v>
      </c>
    </row>
    <row r="1023" spans="1:8" ht="15.7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337</v>
      </c>
    </row>
    <row r="1025" spans="1:8" ht="15.7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337</v>
      </c>
    </row>
    <row r="1026" spans="1:8" ht="15.7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</v>
      </c>
    </row>
    <row r="1029" spans="1:8" ht="15.7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</v>
      </c>
    </row>
    <row r="1030" spans="1:8" ht="15.7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1205</v>
      </c>
    </row>
    <row r="1034" spans="1:8" ht="15.7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1205</v>
      </c>
    </row>
    <row r="1037" spans="1:8" ht="15.7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647</v>
      </c>
    </row>
    <row r="1039" spans="1:8" ht="15.7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624</v>
      </c>
    </row>
    <row r="1041" spans="1:8" ht="15.7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</v>
      </c>
    </row>
    <row r="1049" spans="1:8" ht="15.7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2211</v>
      </c>
    </row>
    <row r="1050" spans="1:8" ht="15.7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8869</v>
      </c>
    </row>
    <row r="1051" spans="1:8" ht="15.7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337</v>
      </c>
    </row>
    <row r="1068" spans="1:8" ht="15.7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337</v>
      </c>
    </row>
    <row r="1069" spans="1:8" ht="15.7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</v>
      </c>
    </row>
    <row r="1072" spans="1:8" ht="15.7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</v>
      </c>
    </row>
    <row r="1073" spans="1:8" ht="15.7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1205</v>
      </c>
    </row>
    <row r="1077" spans="1:8" ht="15.7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1205</v>
      </c>
    </row>
    <row r="1080" spans="1:8" ht="15.7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647</v>
      </c>
    </row>
    <row r="1082" spans="1:8" ht="15.7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624</v>
      </c>
    </row>
    <row r="1084" spans="1:8" ht="15.7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</v>
      </c>
    </row>
    <row r="1092" spans="1:8" ht="15.7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2211</v>
      </c>
    </row>
    <row r="1093" spans="1:8" ht="15.7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2211</v>
      </c>
    </row>
    <row r="1094" spans="1:8" ht="15.7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6641</v>
      </c>
    </row>
    <row r="1099" spans="1:8" ht="15.7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6641</v>
      </c>
    </row>
    <row r="1100" spans="1:8" ht="15.7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17</v>
      </c>
    </row>
    <row r="1107" spans="1:8" ht="15.7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6658</v>
      </c>
    </row>
    <row r="1109" spans="1:8" ht="15.7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6658</v>
      </c>
    </row>
    <row r="1137" spans="1:8" ht="15.7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3451</v>
      </c>
    </row>
    <row r="1181" spans="1:8" ht="15.7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3451</v>
      </c>
    </row>
    <row r="1184" spans="1:8" ht="15.7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4301</v>
      </c>
    </row>
    <row r="1185" spans="1:8" ht="15.7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4301</v>
      </c>
    </row>
    <row r="1188" spans="1:8" ht="15.7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3451</v>
      </c>
    </row>
    <row r="1189" spans="1:8" ht="15.7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3451</v>
      </c>
    </row>
    <row r="1192" spans="1:8" ht="15.7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4301</v>
      </c>
    </row>
    <row r="1193" spans="1:8" ht="15.7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4301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64" sqref="C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9226</v>
      </c>
      <c r="D18" s="196">
        <v>759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.75">
      <c r="A19" s="89" t="s">
        <v>49</v>
      </c>
      <c r="B19" s="91" t="s">
        <v>50</v>
      </c>
      <c r="C19" s="197">
        <v>32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9260</v>
      </c>
      <c r="D20" s="598">
        <f>SUM(D12:D19)</f>
        <v>764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76">
        <f>83372+7+1221</f>
        <v>84600</v>
      </c>
      <c r="D21" s="477">
        <v>84495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10756</v>
      </c>
      <c r="H28" s="596">
        <f>SUM(H29:H31)</f>
        <v>7789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10756</v>
      </c>
      <c r="H29" s="196">
        <v>7789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705</v>
      </c>
      <c r="H32" s="196">
        <v>2967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11461</v>
      </c>
      <c r="H34" s="598">
        <f>H28+H32+H33</f>
        <v>10756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105483</v>
      </c>
      <c r="H37" s="600">
        <f>H26+H18+H34</f>
        <v>104778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6641</v>
      </c>
      <c r="H45" s="196">
        <v>7846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17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6658</v>
      </c>
      <c r="H50" s="596">
        <f>SUM(H44:H49)</f>
        <v>7846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93860</v>
      </c>
      <c r="D56" s="602">
        <f>D20+D21+D22+D28+D33+D46+D52+D54+D55</f>
        <v>85262</v>
      </c>
      <c r="E56" s="100" t="s">
        <v>850</v>
      </c>
      <c r="F56" s="99" t="s">
        <v>172</v>
      </c>
      <c r="G56" s="599">
        <f>G50+G52+G53+G54+G55</f>
        <v>6658</v>
      </c>
      <c r="H56" s="600">
        <f>H50+H52+H53+H54+H55</f>
        <v>7846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2</v>
      </c>
      <c r="E59" s="201" t="s">
        <v>180</v>
      </c>
      <c r="F59" s="486" t="s">
        <v>181</v>
      </c>
      <c r="G59" s="197">
        <v>6</v>
      </c>
      <c r="H59" s="196">
        <v>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1205</v>
      </c>
      <c r="H60" s="196">
        <v>1167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984</v>
      </c>
      <c r="H61" s="596">
        <f>SUM(H62:H68)</f>
        <v>900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337</v>
      </c>
      <c r="H62" s="196">
        <v>374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1418</v>
      </c>
      <c r="D64" s="196">
        <v>1420</v>
      </c>
      <c r="E64" s="89" t="s">
        <v>199</v>
      </c>
      <c r="F64" s="93" t="s">
        <v>200</v>
      </c>
      <c r="G64" s="197">
        <v>624</v>
      </c>
      <c r="H64" s="196">
        <v>499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1421</v>
      </c>
      <c r="D65" s="598">
        <f>SUM(D59:D64)</f>
        <v>1422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0</v>
      </c>
      <c r="D68" s="196">
        <v>62</v>
      </c>
      <c r="E68" s="89" t="s">
        <v>212</v>
      </c>
      <c r="F68" s="93" t="s">
        <v>213</v>
      </c>
      <c r="G68" s="197">
        <v>15</v>
      </c>
      <c r="H68" s="196">
        <v>26</v>
      </c>
    </row>
    <row r="69" spans="1:8" ht="15.75">
      <c r="A69" s="89" t="s">
        <v>210</v>
      </c>
      <c r="B69" s="91" t="s">
        <v>211</v>
      </c>
      <c r="C69" s="197">
        <v>599</v>
      </c>
      <c r="D69" s="196">
        <v>397</v>
      </c>
      <c r="E69" s="201" t="s">
        <v>79</v>
      </c>
      <c r="F69" s="93" t="s">
        <v>216</v>
      </c>
      <c r="G69" s="197">
        <v>16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4301</v>
      </c>
      <c r="H70" s="196">
        <v>3451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6512</v>
      </c>
      <c r="H71" s="598">
        <f>H59+H60+H61+H69+H70</f>
        <v>5526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206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805</v>
      </c>
      <c r="D76" s="598">
        <f>SUM(D68:D75)</f>
        <v>459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6512</v>
      </c>
      <c r="H79" s="600">
        <f>H71+H73+H75+H77</f>
        <v>5526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22427</v>
      </c>
      <c r="D89" s="196">
        <v>30921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24</v>
      </c>
      <c r="D90" s="196">
        <v>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22452</v>
      </c>
      <c r="D92" s="598">
        <f>SUM(D88:D91)</f>
        <v>30945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115</v>
      </c>
      <c r="D93" s="479">
        <v>62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24793</v>
      </c>
      <c r="D94" s="602">
        <f>D65+D76+D85+D92+D93</f>
        <v>32888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118653</v>
      </c>
      <c r="D95" s="604">
        <f>D94+D56</f>
        <v>118150</v>
      </c>
      <c r="E95" s="229" t="s">
        <v>942</v>
      </c>
      <c r="F95" s="489" t="s">
        <v>268</v>
      </c>
      <c r="G95" s="603">
        <f>G37+G40+G56+G79</f>
        <v>118653</v>
      </c>
      <c r="H95" s="604">
        <f>H37+H40+H56+H79</f>
        <v>118150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43920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73</v>
      </c>
      <c r="D12" s="317">
        <v>43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2018</v>
      </c>
      <c r="D13" s="317">
        <v>1998</v>
      </c>
      <c r="E13" s="194" t="s">
        <v>281</v>
      </c>
      <c r="F13" s="240" t="s">
        <v>282</v>
      </c>
      <c r="G13" s="316">
        <v>576</v>
      </c>
      <c r="H13" s="317">
        <v>83</v>
      </c>
    </row>
    <row r="14" spans="1:8" ht="15.75">
      <c r="A14" s="194" t="s">
        <v>283</v>
      </c>
      <c r="B14" s="190" t="s">
        <v>284</v>
      </c>
      <c r="C14" s="316">
        <v>21</v>
      </c>
      <c r="D14" s="317">
        <v>8</v>
      </c>
      <c r="E14" s="245" t="s">
        <v>285</v>
      </c>
      <c r="F14" s="240" t="s">
        <v>286</v>
      </c>
      <c r="G14" s="316">
        <v>7336</v>
      </c>
      <c r="H14" s="317">
        <v>6758</v>
      </c>
    </row>
    <row r="15" spans="1:8" ht="15.75">
      <c r="A15" s="194" t="s">
        <v>287</v>
      </c>
      <c r="B15" s="190" t="s">
        <v>288</v>
      </c>
      <c r="C15" s="316">
        <v>161</v>
      </c>
      <c r="D15" s="317">
        <v>153</v>
      </c>
      <c r="E15" s="245" t="s">
        <v>79</v>
      </c>
      <c r="F15" s="240" t="s">
        <v>289</v>
      </c>
      <c r="G15" s="316">
        <v>590</v>
      </c>
      <c r="H15" s="317">
        <v>2555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18</v>
      </c>
      <c r="E16" s="236" t="s">
        <v>52</v>
      </c>
      <c r="F16" s="264" t="s">
        <v>292</v>
      </c>
      <c r="G16" s="628">
        <f>SUM(G12:G15)</f>
        <v>8502</v>
      </c>
      <c r="H16" s="629">
        <f>SUM(H12:H15)</f>
        <v>9396</v>
      </c>
    </row>
    <row r="17" spans="1:8" ht="31.5">
      <c r="A17" s="194" t="s">
        <v>293</v>
      </c>
      <c r="B17" s="190" t="s">
        <v>294</v>
      </c>
      <c r="C17" s="316">
        <v>544</v>
      </c>
      <c r="D17" s="317">
        <v>83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381</v>
      </c>
      <c r="D19" s="317">
        <v>361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3218</v>
      </c>
      <c r="D22" s="629">
        <f>SUM(D12:D18)+D19</f>
        <v>2664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276</v>
      </c>
      <c r="D25" s="317">
        <v>312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278</v>
      </c>
      <c r="D29" s="629">
        <f>SUM(D25:D28)</f>
        <v>314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3496</v>
      </c>
      <c r="D31" s="635">
        <f>D29+D22</f>
        <v>2978</v>
      </c>
      <c r="E31" s="251" t="s">
        <v>824</v>
      </c>
      <c r="F31" s="266" t="s">
        <v>331</v>
      </c>
      <c r="G31" s="253">
        <f>G16+G18+G27</f>
        <v>8502</v>
      </c>
      <c r="H31" s="254">
        <f>H16+H18+H27</f>
        <v>9396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5006</v>
      </c>
      <c r="D33" s="244">
        <f>IF((H31-D31)&gt;0,H31-D31,0)</f>
        <v>6418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3496</v>
      </c>
      <c r="D36" s="637">
        <f>D31-D34+D35</f>
        <v>2978</v>
      </c>
      <c r="E36" s="262" t="s">
        <v>346</v>
      </c>
      <c r="F36" s="256" t="s">
        <v>347</v>
      </c>
      <c r="G36" s="267">
        <f>G35-G34+G31</f>
        <v>8502</v>
      </c>
      <c r="H36" s="268">
        <f>H35-H34+H31</f>
        <v>9396</v>
      </c>
    </row>
    <row r="37" spans="1:8" ht="15.75">
      <c r="A37" s="261" t="s">
        <v>348</v>
      </c>
      <c r="B37" s="231" t="s">
        <v>349</v>
      </c>
      <c r="C37" s="634">
        <f>IF((G36-C36)&gt;0,G36-C36,0)</f>
        <v>5006</v>
      </c>
      <c r="D37" s="635">
        <f>IF((H36-D36)&gt;0,H36-D36,0)</f>
        <v>6418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5006</v>
      </c>
      <c r="D42" s="244">
        <f>+IF((H36-D36-D38)&gt;0,H36-D36-D38,0)</f>
        <v>6418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5006</v>
      </c>
      <c r="D44" s="268">
        <f>IF(H42=0,IF(D42-D43&gt;0,D42-D43+H43,0),IF(H42-H43&lt;0,H43-H42+D42,0))</f>
        <v>6418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8502</v>
      </c>
      <c r="D45" s="631">
        <f>D36+D38+D42</f>
        <v>9396</v>
      </c>
      <c r="E45" s="270" t="s">
        <v>373</v>
      </c>
      <c r="F45" s="272" t="s">
        <v>374</v>
      </c>
      <c r="G45" s="630">
        <f>G42+G36</f>
        <v>8502</v>
      </c>
      <c r="H45" s="631">
        <f>H42+H36</f>
        <v>9396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43920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2" sqref="D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9863</v>
      </c>
      <c r="D11" s="196">
        <v>8883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-5311+28</f>
        <v>-5283</v>
      </c>
      <c r="D12" s="196">
        <v>-4204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-180</v>
      </c>
      <c r="D14" s="196">
        <v>-176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-89</v>
      </c>
      <c r="D15" s="196">
        <v>-1264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4309</v>
      </c>
      <c r="D21" s="659">
        <f>SUM(D11:D20)</f>
        <v>3233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-8467</v>
      </c>
      <c r="D28" s="196">
        <v>-877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576</v>
      </c>
      <c r="D29" s="196">
        <v>83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-7891</v>
      </c>
      <c r="D33" s="659">
        <f>SUM(D23:D32)</f>
        <v>-794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27535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-1171</v>
      </c>
      <c r="D38" s="196">
        <v>-1134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-274</v>
      </c>
      <c r="D40" s="196">
        <v>-310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-3450</v>
      </c>
      <c r="D41" s="196">
        <v>-687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-16</v>
      </c>
      <c r="D42" s="196">
        <v>-308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-4911</v>
      </c>
      <c r="D43" s="661">
        <f>SUM(D35:D42)</f>
        <v>25096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-8493</v>
      </c>
      <c r="D44" s="307">
        <f>D43+D33+D21</f>
        <v>27535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30945</v>
      </c>
      <c r="D45" s="309">
        <v>3410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22452</v>
      </c>
      <c r="D46" s="311">
        <f>D45+D44</f>
        <v>30945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22428</v>
      </c>
      <c r="D47" s="298">
        <v>30922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24</v>
      </c>
      <c r="D48" s="281">
        <v>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43920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34642</v>
      </c>
      <c r="D13" s="584">
        <f>'1-Баланс'!H20</f>
        <v>59380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10756</v>
      </c>
      <c r="J13" s="584">
        <f>'1-Баланс'!H30+'1-Баланс'!H33</f>
        <v>0</v>
      </c>
      <c r="K13" s="585"/>
      <c r="L13" s="584">
        <f>SUM(C13:K13)</f>
        <v>104778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10756</v>
      </c>
      <c r="J17" s="653">
        <f t="shared" si="2"/>
        <v>0</v>
      </c>
      <c r="K17" s="653">
        <f t="shared" si="2"/>
        <v>0</v>
      </c>
      <c r="L17" s="584">
        <f t="shared" si="1"/>
        <v>104778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705</v>
      </c>
      <c r="J18" s="584">
        <f>+'1-Баланс'!G33</f>
        <v>0</v>
      </c>
      <c r="K18" s="585"/>
      <c r="L18" s="584">
        <f t="shared" si="1"/>
        <v>705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11461</v>
      </c>
      <c r="J31" s="653">
        <f t="shared" si="6"/>
        <v>0</v>
      </c>
      <c r="K31" s="653">
        <f t="shared" si="6"/>
        <v>0</v>
      </c>
      <c r="L31" s="584">
        <f t="shared" si="1"/>
        <v>105483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11461</v>
      </c>
      <c r="J34" s="587">
        <f t="shared" si="7"/>
        <v>0</v>
      </c>
      <c r="K34" s="587">
        <f t="shared" si="7"/>
        <v>0</v>
      </c>
      <c r="L34" s="651">
        <f t="shared" si="1"/>
        <v>105483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43920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2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43920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N17" sqref="N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16</v>
      </c>
      <c r="E16" s="328"/>
      <c r="F16" s="328"/>
      <c r="G16" s="329">
        <f t="shared" si="2"/>
        <v>16</v>
      </c>
      <c r="H16" s="328"/>
      <c r="I16" s="328"/>
      <c r="J16" s="329">
        <f t="shared" si="3"/>
        <v>16</v>
      </c>
      <c r="K16" s="328">
        <v>11</v>
      </c>
      <c r="L16" s="328">
        <v>3</v>
      </c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759</v>
      </c>
      <c r="E17" s="328">
        <v>8467</v>
      </c>
      <c r="F17" s="328"/>
      <c r="G17" s="329">
        <f t="shared" si="2"/>
        <v>9226</v>
      </c>
      <c r="H17" s="328"/>
      <c r="I17" s="328"/>
      <c r="J17" s="329">
        <f t="shared" si="3"/>
        <v>9226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9226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48</v>
      </c>
      <c r="F18" s="328"/>
      <c r="G18" s="329">
        <f t="shared" si="2"/>
        <v>48</v>
      </c>
      <c r="H18" s="328"/>
      <c r="I18" s="328"/>
      <c r="J18" s="329">
        <f t="shared" si="3"/>
        <v>48</v>
      </c>
      <c r="K18" s="328"/>
      <c r="L18" s="328">
        <v>16</v>
      </c>
      <c r="M18" s="328"/>
      <c r="N18" s="329">
        <f t="shared" si="4"/>
        <v>16</v>
      </c>
      <c r="O18" s="328"/>
      <c r="P18" s="328"/>
      <c r="Q18" s="329">
        <f t="shared" si="0"/>
        <v>16</v>
      </c>
      <c r="R18" s="340">
        <f t="shared" si="1"/>
        <v>32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775</v>
      </c>
      <c r="E19" s="330">
        <f>SUM(E11:E18)</f>
        <v>8515</v>
      </c>
      <c r="F19" s="330">
        <f>SUM(F11:F18)</f>
        <v>0</v>
      </c>
      <c r="G19" s="329">
        <f t="shared" si="2"/>
        <v>9290</v>
      </c>
      <c r="H19" s="330">
        <f>SUM(H11:H18)</f>
        <v>0</v>
      </c>
      <c r="I19" s="330">
        <f>SUM(I11:I18)</f>
        <v>0</v>
      </c>
      <c r="J19" s="329">
        <f t="shared" si="3"/>
        <v>9290</v>
      </c>
      <c r="K19" s="330">
        <f>SUM(K11:K18)</f>
        <v>11</v>
      </c>
      <c r="L19" s="330">
        <f>SUM(L11:L18)</f>
        <v>19</v>
      </c>
      <c r="M19" s="330">
        <f>SUM(M11:M18)</f>
        <v>0</v>
      </c>
      <c r="N19" s="329">
        <f t="shared" si="4"/>
        <v>30</v>
      </c>
      <c r="O19" s="330">
        <f>SUM(O11:O18)</f>
        <v>0</v>
      </c>
      <c r="P19" s="330">
        <f>SUM(P11:P18)</f>
        <v>0</v>
      </c>
      <c r="Q19" s="329">
        <f t="shared" si="0"/>
        <v>30</v>
      </c>
      <c r="R19" s="340">
        <f t="shared" si="1"/>
        <v>9260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84495</v>
      </c>
      <c r="E20" s="328">
        <v>79</v>
      </c>
      <c r="F20" s="328">
        <v>496</v>
      </c>
      <c r="G20" s="329">
        <f t="shared" si="2"/>
        <v>84078</v>
      </c>
      <c r="H20" s="328">
        <v>825</v>
      </c>
      <c r="I20" s="328">
        <v>303</v>
      </c>
      <c r="J20" s="329">
        <f t="shared" si="3"/>
        <v>84600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84600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7</v>
      </c>
      <c r="L24" s="328">
        <v>2</v>
      </c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13</v>
      </c>
      <c r="H27" s="332">
        <f t="shared" si="5"/>
        <v>0</v>
      </c>
      <c r="I27" s="332">
        <f t="shared" si="5"/>
        <v>0</v>
      </c>
      <c r="J27" s="333">
        <f t="shared" si="3"/>
        <v>13</v>
      </c>
      <c r="K27" s="332">
        <f t="shared" si="5"/>
        <v>11</v>
      </c>
      <c r="L27" s="332">
        <f t="shared" si="5"/>
        <v>2</v>
      </c>
      <c r="M27" s="332">
        <f t="shared" si="5"/>
        <v>0</v>
      </c>
      <c r="N27" s="333">
        <f t="shared" si="4"/>
        <v>13</v>
      </c>
      <c r="O27" s="332">
        <f t="shared" si="5"/>
        <v>0</v>
      </c>
      <c r="P27" s="332">
        <f t="shared" si="5"/>
        <v>0</v>
      </c>
      <c r="Q27" s="333">
        <f t="shared" si="0"/>
        <v>13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85283</v>
      </c>
      <c r="E42" s="349">
        <f>E19+E20+E21+E27+E40+E41</f>
        <v>8594</v>
      </c>
      <c r="F42" s="349">
        <f aca="true" t="shared" si="11" ref="F42:R42">F19+F20+F21+F27+F40+F41</f>
        <v>496</v>
      </c>
      <c r="G42" s="349">
        <f t="shared" si="11"/>
        <v>93381</v>
      </c>
      <c r="H42" s="349">
        <f t="shared" si="11"/>
        <v>825</v>
      </c>
      <c r="I42" s="349">
        <f t="shared" si="11"/>
        <v>303</v>
      </c>
      <c r="J42" s="349">
        <f t="shared" si="11"/>
        <v>93903</v>
      </c>
      <c r="K42" s="349">
        <f t="shared" si="11"/>
        <v>22</v>
      </c>
      <c r="L42" s="349">
        <f t="shared" si="11"/>
        <v>21</v>
      </c>
      <c r="M42" s="349">
        <f t="shared" si="11"/>
        <v>0</v>
      </c>
      <c r="N42" s="349">
        <f t="shared" si="11"/>
        <v>43</v>
      </c>
      <c r="O42" s="349">
        <f t="shared" si="11"/>
        <v>0</v>
      </c>
      <c r="P42" s="349">
        <f t="shared" si="11"/>
        <v>0</v>
      </c>
      <c r="Q42" s="349">
        <f t="shared" si="11"/>
        <v>43</v>
      </c>
      <c r="R42" s="350">
        <f t="shared" si="11"/>
        <v>93860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43920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Александър Кирилов Георгиев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104" sqref="E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599</v>
      </c>
      <c r="D30" s="368">
        <v>599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206</v>
      </c>
      <c r="D35" s="362">
        <f>SUM(D36:D39)</f>
        <v>206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206</v>
      </c>
      <c r="D37" s="368">
        <v>206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805</v>
      </c>
      <c r="D45" s="438">
        <f>D26+D30+D31+D33+D32+D34+D35+D40</f>
        <v>805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805</v>
      </c>
      <c r="D46" s="444">
        <f>D45+D23+D21+D11</f>
        <v>805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6641</v>
      </c>
      <c r="D58" s="138">
        <f>D59+D61</f>
        <v>0</v>
      </c>
      <c r="E58" s="136">
        <f t="shared" si="1"/>
        <v>6641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6641</v>
      </c>
      <c r="D59" s="197"/>
      <c r="E59" s="136">
        <f t="shared" si="1"/>
        <v>6641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17</v>
      </c>
      <c r="D66" s="197"/>
      <c r="E66" s="136">
        <f t="shared" si="1"/>
        <v>17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6658</v>
      </c>
      <c r="D68" s="435">
        <f>D54+D58+D63+D64+D65+D66</f>
        <v>0</v>
      </c>
      <c r="E68" s="436">
        <f t="shared" si="1"/>
        <v>6658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337</v>
      </c>
      <c r="D73" s="137">
        <f>SUM(D74:D76)</f>
        <v>337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337</v>
      </c>
      <c r="D74" s="197">
        <v>337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</v>
      </c>
      <c r="D77" s="138">
        <f>D78+D80</f>
        <v>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</v>
      </c>
      <c r="D78" s="197">
        <v>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1205</v>
      </c>
      <c r="D82" s="138">
        <f>SUM(D83:D86)</f>
        <v>1205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1205</v>
      </c>
      <c r="D85" s="197">
        <v>1205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647</v>
      </c>
      <c r="D87" s="134">
        <f>SUM(D88:D92)+D96</f>
        <v>647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624</v>
      </c>
      <c r="D89" s="197">
        <v>624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</v>
      </c>
      <c r="D97" s="197">
        <v>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2211</v>
      </c>
      <c r="D98" s="433">
        <f>D87+D82+D77+D73+D97</f>
        <v>2211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8869</v>
      </c>
      <c r="D99" s="427">
        <f>D98+D70+D68</f>
        <v>2211</v>
      </c>
      <c r="E99" s="427">
        <f>E98+E70+E68</f>
        <v>6658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3451</v>
      </c>
      <c r="D104" s="216">
        <v>4301</v>
      </c>
      <c r="E104" s="216">
        <v>3451</v>
      </c>
      <c r="F104" s="421">
        <f>C104+D104-E104</f>
        <v>4301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3451</v>
      </c>
      <c r="D107" s="425">
        <f>SUM(D104:D106)</f>
        <v>4301</v>
      </c>
      <c r="E107" s="425">
        <f>SUM(E104:E106)</f>
        <v>3451</v>
      </c>
      <c r="F107" s="426">
        <f>SUM(F104:F106)</f>
        <v>4301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43920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43920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41:I41"/>
    <mergeCell ref="B32:F32"/>
    <mergeCell ref="B33:F33"/>
    <mergeCell ref="B34:I34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2020-03-27T14:20:07Z</cp:lastPrinted>
  <dcterms:created xsi:type="dcterms:W3CDTF">2006-09-16T00:00:00Z</dcterms:created>
  <dcterms:modified xsi:type="dcterms:W3CDTF">2020-03-30T15:40:03Z</dcterms:modified>
  <cp:category/>
  <cp:version/>
  <cp:contentType/>
  <cp:contentStatus/>
</cp:coreProperties>
</file>