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<sst xmlns="http://schemas.openxmlformats.org/spreadsheetml/2006/main" count="4309" uniqueCount="1008">
  <si>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</si>
  <si>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</si>
  <si>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</si>
  <si>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</si>
  <si>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</si>
  <si>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</si>
  <si>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</si>
  <si>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</si>
  <si>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</si>
  <si>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</si>
  <si>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</si>
  <si>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</si>
  <si>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</si>
  <si>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</si>
  <si>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</si>
  <si>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</si>
  <si>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</si>
  <si>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</si>
  <si>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</si>
  <si>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</si>
  <si>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</si>
  <si>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</si>
  <si>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</si>
  <si>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</si>
  <si>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</si>
  <si>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</si>
  <si>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</si>
  <si>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</si>
  <si>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</si>
  <si>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</si>
  <si>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</si>
  <si>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</si>
  <si>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</si>
  <si>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</si>
  <si>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</si>
  <si>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</si>
  <si>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</si>
  <si>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</si>
  <si>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</si>
  <si>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</si>
  <si>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</si>
  <si>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</si>
  <si>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</si>
  <si>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</si>
  <si>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</si>
  <si>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</si>
  <si>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</si>
  <si>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</si>
  <si>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</si>
  <si>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</si>
  <si>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</si>
  <si>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</si>
  <si>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</si>
  <si>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</si>
  <si>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</si>
  <si>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</si>
  <si>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</si>
  <si>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</si>
  <si>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</si>
  <si>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</si>
  <si>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</si>
  <si>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</si>
  <si>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</si>
  <si>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</si>
  <si>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</si>
  <si>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</si>
  <si>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</si>
  <si>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</si>
  <si>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</si>
  <si>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</si>
  <si>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</si>
  <si>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</si>
  <si>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</si>
  <si>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</si>
  <si>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</si>
  <si>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</si>
  <si>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</si>
  <si>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</si>
  <si>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</si>
  <si>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</si>
  <si>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</si>
  <si>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</si>
  <si>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</si>
  <si>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</si>
  <si>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</si>
  <si>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</si>
  <si>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</si>
  <si>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</si>
  <si>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</si>
  <si>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</si>
  <si>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</si>
  <si>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</si>
  <si>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</si>
  <si>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</si>
  <si>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</si>
  <si>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</si>
  <si>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</si>
  <si>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</si>
  <si>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</si>
  <si>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</si>
  <si>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</si>
  <si>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</si>
  <si>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</si>
  <si>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</si>
  <si>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</si>
  <si>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</si>
  <si>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</si>
  <si>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</si>
  <si>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</si>
  <si>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</si>
  <si>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</si>
  <si>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</si>
  <si>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</si>
  <si>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</si>
  <si>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</si>
  <si>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</si>
  <si>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</si>
  <si>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</si>
  <si>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</si>
  <si>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</si>
  <si>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</si>
  <si>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</si>
  <si>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</si>
  <si>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</si>
  <si>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</si>
  <si>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</si>
  <si>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</si>
  <si>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</si>
  <si>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</si>
  <si>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</si>
  <si>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</si>
  <si>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</si>
  <si>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</si>
  <si>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</si>
  <si>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</si>
  <si>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</si>
  <si>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</si>
  <si>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</si>
  <si>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</si>
  <si>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</si>
  <si>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</si>
  <si>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</si>
  <si>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</si>
  <si>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</si>
  <si>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</si>
  <si>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</si>
  <si>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</si>
  <si>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</si>
  <si>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</si>
  <si>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</si>
  <si>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</si>
  <si>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</si>
  <si>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</si>
  <si>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</si>
  <si>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</si>
  <si>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</si>
  <si>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</si>
  <si>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</si>
  <si>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</si>
  <si>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</si>
  <si>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</si>
  <si>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</si>
  <si>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</si>
  <si>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</si>
  <si>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</si>
  <si>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</si>
  <si>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</si>
  <si>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</si>
  <si>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</si>
  <si>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</si>
  <si>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</si>
  <si>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</si>
  <si>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</si>
  <si>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</si>
  <si>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</si>
  <si>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</si>
  <si>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</si>
  <si>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</si>
  <si>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</si>
  <si>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</si>
  <si>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</si>
  <si>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</si>
  <si>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</si>
  <si>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</si>
  <si>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</si>
  <si>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</si>
  <si>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</si>
  <si>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</si>
  <si>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</si>
  <si>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</si>
  <si>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</si>
  <si>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</si>
  <si>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</si>
  <si>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</si>
  <si>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</si>
  <si>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</si>
  <si>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</si>
  <si>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</si>
  <si>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</si>
  <si>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</si>
  <si>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</si>
  <si>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</si>
  <si>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</si>
  <si>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</si>
  <si>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</si>
  <si>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</si>
  <si>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</si>
  <si>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</si>
  <si>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</si>
  <si>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</si>
  <si>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</si>
  <si>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</si>
  <si>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</si>
  <si>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</si>
  <si>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</si>
  <si>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</si>
  <si>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</si>
  <si>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</si>
  <si>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</si>
  <si>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</si>
  <si>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</si>
  <si>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</si>
  <si>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</si>
  <si>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</si>
  <si>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</si>
  <si>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</si>
  <si>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</si>
  <si>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</si>
  <si>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</si>
  <si>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</si>
  <si>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</si>
  <si>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</si>
  <si>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</si>
  <si>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</si>
  <si>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</si>
  <si>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</si>
  <si>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</si>
  <si>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</si>
  <si>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</si>
  <si>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</si>
  <si>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</si>
  <si>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</si>
  <si>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</si>
  <si>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</si>
  <si>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</si>
  <si>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</si>
  <si>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</si>
  <si>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</si>
  <si>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</si>
  <si>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</si>
  <si>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</si>
  <si>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</si>
  <si>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</si>
  <si>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</si>
  <si>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</si>
  <si>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</si>
  <si>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</si>
  <si>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</si>
  <si>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</si>
  <si>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</si>
  <si>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</si>
  <si>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</si>
  <si>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</si>
  <si>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</si>
  <si>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</si>
  <si>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</si>
  <si>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</si>
  <si>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</si>
  <si>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</si>
  <si>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</si>
  <si>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</si>
  <si>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</si>
  <si>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</si>
  <si>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</si>
  <si>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</si>
  <si>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</si>
  <si>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</si>
  <si>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</si>
  <si>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</si>
  <si>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</si>
  <si>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</si>
  <si>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</si>
  <si>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</si>
  <si>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</si>
  <si>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</si>
  <si>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</si>
  <si>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</si>
  <si>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</si>
  <si>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</si>
  <si>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</si>
  <si>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</si>
  <si>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</si>
  <si>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</si>
  <si>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</si>
  <si>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</si>
  <si>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</si>
  <si>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</si>
  <si>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</si>
  <si>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</si>
  <si>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</si>
  <si>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</si>
  <si>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</si>
  <si>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</si>
  <si>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</si>
  <si>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</si>
  <si>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</si>
  <si>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</si>
  <si>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</si>
  <si>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</si>
  <si>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</si>
  <si>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</si>
  <si>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</si>
  <si>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</si>
  <si>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</si>
  <si>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</si>
  <si>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</si>
  <si>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</si>
  <si>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</si>
  <si>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</si>
  <si>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</si>
  <si>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</si>
  <si>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</si>
  <si>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</si>
  <si>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</si>
  <si>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</si>
  <si>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</si>
  <si>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</si>
  <si>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</si>
  <si>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</si>
  <si>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</si>
  <si>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</si>
  <si>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</si>
  <si>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</si>
  <si>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</si>
  <si>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</si>
  <si>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</si>
  <si>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</si>
  <si>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</si>
  <si>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</si>
  <si>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</si>
  <si>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</si>
  <si>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</si>
  <si>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</si>
  <si>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</si>
  <si>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</si>
  <si>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</si>
  <si>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</si>
  <si>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</si>
  <si>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</si>
  <si>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</si>
  <si>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</si>
  <si>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</si>
  <si>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</si>
  <si>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</si>
  <si>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</si>
  <si>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</si>
  <si>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</si>
  <si>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</si>
  <si>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</si>
  <si>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</si>
  <si>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</si>
  <si>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</si>
  <si>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</si>
  <si>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</si>
  <si>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</si>
  <si>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</si>
  <si>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</si>
  <si>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</si>
  <si>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</si>
  <si>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</si>
  <si>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</si>
  <si>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</si>
  <si>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</si>
  <si>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</si>
  <si>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</si>
  <si>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</si>
  <si>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</si>
  <si>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</si>
  <si>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</si>
  <si>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</si>
  <si>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</si>
  <si>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</si>
  <si>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</si>
  <si>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</si>
  <si>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</si>
  <si>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</si>
  <si>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</si>
  <si>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</si>
  <si>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</si>
  <si>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</si>
  <si>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</si>
  <si>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</si>
  <si>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</si>
  <si>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</si>
  <si>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</si>
  <si>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</si>
  <si>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</si>
  <si>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</si>
  <si>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</si>
  <si>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</si>
  <si>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</si>
  <si>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</si>
  <si>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</si>
  <si>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</si>
  <si>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</si>
  <si>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</si>
  <si>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</si>
  <si>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</si>
  <si>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</si>
  <si>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</si>
  <si>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</si>
  <si>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</si>
  <si>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</si>
  <si>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</si>
  <si>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</si>
  <si>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</si>
  <si>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</si>
  <si>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</si>
  <si>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</si>
  <si>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</si>
  <si>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</si>
  <si>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</si>
  <si>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</si>
  <si>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</si>
  <si>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</si>
  <si>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</si>
  <si>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</si>
  <si>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</si>
  <si>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</si>
  <si>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</si>
  <si>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</si>
  <si>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</si>
  <si>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</si>
  <si>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</si>
  <si>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</si>
  <si>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</si>
  <si>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</si>
  <si>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</si>
  <si>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</si>
  <si>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</si>
  <si>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</si>
  <si>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</si>
  <si>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</si>
  <si>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</si>
  <si>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</si>
  <si>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</si>
  <si>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</si>
  <si>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</si>
  <si>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</si>
  <si>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</si>
  <si>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</si>
  <si>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</si>
  <si>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</si>
  <si>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</si>
  <si>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</si>
  <si>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</si>
  <si>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</si>
  <si>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</si>
  <si>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</si>
  <si>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</si>
  <si>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</si>
  <si>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</si>
  <si>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</si>
  <si>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</si>
  <si>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</si>
  <si>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</si>
  <si>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</si>
  <si>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</si>
  <si>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</si>
  <si>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</si>
  <si>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</si>
  <si>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</si>
  <si>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</si>
  <si>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</si>
  <si>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</si>
  <si>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</si>
  <si>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</si>
  <si>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</si>
  <si>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</si>
  <si>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</si>
  <si>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</si>
  <si>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</si>
  <si>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</si>
  <si>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</si>
  <si>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</si>
  <si>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</si>
  <si>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</si>
  <si>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</si>
  <si>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</si>
  <si>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</si>
  <si>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</si>
  <si>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</si>
  <si>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</si>
  <si>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</si>
  <si>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</si>
  <si>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</si>
  <si>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</si>
  <si>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</si>
  <si>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</si>
  <si>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</si>
  <si>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</si>
  <si>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</si>
  <si>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</si>
  <si>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</si>
  <si>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</si>
  <si>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</si>
  <si>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</si>
  <si>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</si>
  <si>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</si>
  <si>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</si>
  <si>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</si>
  <si>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</si>
  <si>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</si>
  <si>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</si>
  <si>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</si>
  <si>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</si>
  <si>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</si>
  <si>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</si>
  <si>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</si>
  <si>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</si>
  <si>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</si>
  <si>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</si>
  <si>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</si>
  <si>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</si>
  <si>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</si>
  <si>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</si>
  <si>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</si>
  <si>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</si>
  <si>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</si>
  <si>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</si>
  <si>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</si>
  <si>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</si>
  <si>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</si>
  <si>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</si>
  <si>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</si>
  <si>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</si>
  <si>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</si>
  <si>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</si>
  <si>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</si>
  <si>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</si>
  <si>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</si>
  <si>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</si>
  <si>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</si>
  <si>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</si>
  <si>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</si>
  <si>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</si>
  <si>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</si>
  <si>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</si>
  <si>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</si>
  <si>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</si>
  <si>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</si>
  <si>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</si>
  <si>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</si>
  <si>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</si>
  <si>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</si>
  <si>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</si>
  <si>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</si>
  <si>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</si>
  <si>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</si>
  <si>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</si>
  <si>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</si>
  <si>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</si>
  <si>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</si>
  <si>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</si>
  <si>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</si>
  <si>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</si>
  <si>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</si>
  <si>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</si>
  <si>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</si>
  <si>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</si>
  <si>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</si>
  <si>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</si>
  <si>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</si>
  <si>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</si>
  <si>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</si>
  <si>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</si>
  <si>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</si>
  <si>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</si>
  <si>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</si>
  <si>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</si>
  <si>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</si>
  <si>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</si>
  <si>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</si>
  <si>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</si>
  <si>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</si>
  <si>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</si>
  <si>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</si>
  <si>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</si>
  <si>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</si>
  <si>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</si>
  <si>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</si>
  <si>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</si>
  <si>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</si>
  <si>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</si>
  <si>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</si>
  <si>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</si>
  <si>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</si>
  <si>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</si>
  <si>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</si>
  <si>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</si>
  <si>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</si>
  <si>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</si>
  <si>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</si>
  <si>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</si>
  <si>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</si>
  <si>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</si>
  <si>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</si>
  <si>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</si>
  <si>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</si>
  <si>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</si>
  <si>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</si>
  <si>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</si>
  <si>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</si>
  <si>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</si>
  <si>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</si>
  <si>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</si>
  <si>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</si>
  <si>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</si>
  <si>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</si>
  <si>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</si>
  <si>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</si>
  <si>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</si>
  <si>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</si>
  <si>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</si>
  <si>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</si>
  <si>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</si>
  <si>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</si>
  <si>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</si>
  <si>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</si>
  <si>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</si>
  <si>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</si>
  <si>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</si>
  <si>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</si>
  <si>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</si>
  <si>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</si>
  <si>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</si>
  <si>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</si>
  <si>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</si>
  <si>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</si>
  <si>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</si>
  <si>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</si>
  <si>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</si>
  <si>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</si>
  <si>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</si>
  <si>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</si>
  <si>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</si>
  <si>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</si>
  <si>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</si>
  <si>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</si>
  <si>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</si>
  <si>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</si>
  <si>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</si>
  <si>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</si>
  <si>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</si>
  <si>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</si>
  <si>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</si>
  <si>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</si>
  <si>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</si>
  <si>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</si>
  <si>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</si>
  <si>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</si>
  <si>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</si>
  <si>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</si>
  <si>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</si>
  <si>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</si>
  <si>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</si>
  <si>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</si>
  <si>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</si>
  <si>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</si>
  <si>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</si>
  <si>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</si>
  <si>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</si>
  <si>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</si>
  <si>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</si>
  <si>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</si>
  <si>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</si>
  <si>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</si>
  <si>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</si>
  <si>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</si>
  <si>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</si>
  <si>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</si>
  <si>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</si>
  <si>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</si>
  <si>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</si>
  <si>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</si>
  <si>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</si>
  <si>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</si>
  <si>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</si>
  <si>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</si>
  <si>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</si>
  <si>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</si>
  <si>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</si>
  <si>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</si>
  <si>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</si>
  <si>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</si>
  <si>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</si>
  <si>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</si>
  <si>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</si>
  <si>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</si>
  <si>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</si>
  <si>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</si>
  <si>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</si>
  <si>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</si>
  <si>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</si>
  <si>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</si>
  <si>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</si>
  <si>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</si>
  <si>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</si>
  <si>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</si>
  <si>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</si>
  <si>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</si>
  <si>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</si>
  <si>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</si>
  <si>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</si>
  <si>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</si>
  <si>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</si>
  <si>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</si>
  <si>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</si>
  <si>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</si>
  <si>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</si>
  <si>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</si>
  <si>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</si>
  <si>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</si>
  <si>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</si>
  <si>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</si>
  <si>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</si>
  <si>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</si>
  <si>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</si>
  <si>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</si>
  <si>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</si>
  <si>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</si>
  <si>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</si>
  <si>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</si>
  <si>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</si>
  <si>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</si>
  <si>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</si>
  <si>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</si>
  <si>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</si>
  <si>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</si>
  <si>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</si>
  <si>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</si>
  <si>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</si>
  <si>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</si>
  <si>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</si>
  <si>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</si>
  <si>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</si>
  <si>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</si>
  <si>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</si>
  <si>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</si>
  <si>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</si>
  <si>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</si>
  <si>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</si>
  <si>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</si>
  <si>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</si>
  <si>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</si>
  <si>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</si>
  <si>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</si>
  <si>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</si>
  <si>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</si>
  <si>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</si>
  <si>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</si>
  <si>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</si>
  <si>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</si>
  <si>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</si>
  <si>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</si>
  <si>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</si>
  <si>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</si>
  <si>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</si>
  <si>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</si>
  <si>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</si>
  <si>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</si>
  <si>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</si>
  <si>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</si>
  <si>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</si>
  <si>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</si>
  <si>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</si>
  <si>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</si>
  <si>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</si>
  <si>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</si>
  <si>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</si>
  <si>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</si>
  <si>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</si>
  <si>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</si>
  <si>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</si>
  <si>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</si>
  <si>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</si>
  <si>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</si>
  <si>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</si>
  <si>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</si>
  <si>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</si>
  <si>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</si>
  <si>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</si>
  <si>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</si>
  <si>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</si>
  <si>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</si>
  <si>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</si>
  <si>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</si>
  <si>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</si>
  <si>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</si>
  <si>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</si>
  <si>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</si>
  <si>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</si>
  <si>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</si>
  <si>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</si>
  <si>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</si>
  <si>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</si>
  <si>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</si>
  <si>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</si>
  <si>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</si>
  <si>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</si>
  <si>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</si>
  <si>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</si>
  <si>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</si>
  <si>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</si>
  <si>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</si>
  <si>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</si>
  <si>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</si>
  <si>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</si>
  <si>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</si>
  <si>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</si>
  <si>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</si>
  <si>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</si>
  <si>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</si>
  <si>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</si>
  <si>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</si>
  <si>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</si>
  <si>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</si>
  <si>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</si>
  <si>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</si>
  <si>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</si>
  <si>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</si>
  <si>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</si>
  <si>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</si>
  <si>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</si>
  <si>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</si>
  <si>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</si>
  <si>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</si>
  <si>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</si>
  <si>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</si>
  <si>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</si>
  <si>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</si>
  <si>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</si>
  <si>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</si>
  <si>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</si>
  <si>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</si>
  <si>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</si>
  <si>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</si>
  <si>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</si>
  <si>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</si>
  <si>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</si>
  <si>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</si>
  <si>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</si>
  <si>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</si>
  <si>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</si>
  <si>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</si>
  <si>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</si>
  <si>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</si>
  <si>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</si>
  <si>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</si>
  <si>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</si>
  <si>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</si>
  <si>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</si>
  <si>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</si>
  <si>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</si>
  <si>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</si>
  <si>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</si>
  <si>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</si>
  <si>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</si>
  <si>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</si>
  <si>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</si>
  <si>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</si>
  <si>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</si>
  <si>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</si>
  <si>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</si>
  <si>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</si>
  <si>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</si>
  <si>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</si>
  <si>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</si>
  <si>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</si>
  <si>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</si>
  <si>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</si>
  <si>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</si>
  <si>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</si>
  <si>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</si>
  <si>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</si>
  <si>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</si>
  <si>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</si>
  <si>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</si>
  <si>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</si>
  <si>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</si>
  <si>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</si>
  <si>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</si>
  <si>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</si>
  <si>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</si>
  <si>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</si>
  <si>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</si>
  <si>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</si>
  <si>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</si>
  <si>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</si>
  <si>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</si>
  <si>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</si>
  <si>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</si>
  <si>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</si>
  <si>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</si>
  <si>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</si>
  <si>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</si>
  <si>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</si>
  <si>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</si>
  <si>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</si>
  <si>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</si>
  <si>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</si>
  <si>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</si>
  <si>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</si>
  <si>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</si>
  <si>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</si>
  <si>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</si>
  <si>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</si>
  <si>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</si>
  <si>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</si>
  <si>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</si>
  <si>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</si>
  <si>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</si>
  <si>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</si>
  <si>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</si>
  <si>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</si>
  <si>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</si>
  <si>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</si>
  <si>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</si>
  <si>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</si>
  <si>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</si>
  <si>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</si>
  <si>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</si>
  <si>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</si>
  <si>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</si>
  <si>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</si>
  <si>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</si>
  <si>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</si>
  <si>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</si>
  <si>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</si>
  <si>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</si>
  <si>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</si>
  <si>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</si>
  <si>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</si>
  <si>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</si>
  <si>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</si>
  <si>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</si>
  <si>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</si>
  <si>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</si>
  <si>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</si>
  <si>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</si>
  <si>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</si>
  <si>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</si>
  <si>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</si>
  <si>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</si>
  <si>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</si>
  <si>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</si>
  <si>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</si>
  <si>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</si>
  <si>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</si>
  <si>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</si>
  <si>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</si>
  <si>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</si>
  <si>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</si>
  <si>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</si>
  <si>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</si>
  <si>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</si>
  <si>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</si>
  <si>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</si>
  <si>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</si>
  <si>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</si>
  <si>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</si>
  <si>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</si>
  <si>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</si>
  <si>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</si>
  <si>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</si>
  <si>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</si>
  <si>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</si>
  <si>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</si>
  <si>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</si>
  <si>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</si>
  <si>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</si>
  <si>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</si>
  <si>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</si>
  <si>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</si>
  <si>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</si>
  <si>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</si>
  <si>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</si>
  <si>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</si>
  <si>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</si>
  <si>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</si>
  <si>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</si>
  <si>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</si>
  <si>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</si>
  <si>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</si>
  <si>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</si>
  <si>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</si>
  <si>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</si>
  <si>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</si>
  <si>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</si>
  <si>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</si>
  <si>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</si>
  <si>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АТАНАСОВ БИБОВ</t>
  </si>
  <si>
    <t>НИКОЛА ПЕЕВ МИШЕВ</t>
  </si>
  <si>
    <t>АСЕЛА АД</t>
  </si>
  <si>
    <t>АК ПЛАСТИК</t>
  </si>
  <si>
    <t>ЗАВАРЪЧНИ МАШИНИ АД-гр.Перник</t>
  </si>
  <si>
    <t>Богдан Атанасов Бибов</t>
  </si>
  <si>
    <t>Никола Пеев Мишев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</si>
</sst>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1" sqref="B3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43465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43488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ТАНЯ ЦВЕТКОВА РАШКОВА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43488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01.01.2018 г. до 31.12.2018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38446</v>
      </c>
      <c r="D6" s="674">
        <f aca="true" t="shared" si="0" ref="D6:D15">C6-E6</f>
        <v>0</v>
      </c>
      <c r="E6" s="673">
        <f>'1-Баланс'!G95</f>
        <v>38446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19873</v>
      </c>
      <c r="D7" s="674">
        <f t="shared" si="0"/>
        <v>12235</v>
      </c>
      <c r="E7" s="673">
        <f>'1-Баланс'!G18</f>
        <v>7638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247</v>
      </c>
      <c r="D8" s="674">
        <f t="shared" si="0"/>
        <v>0</v>
      </c>
      <c r="E8" s="673">
        <f>ABS('2-Отчет за доходите'!C44)-ABS('2-Отчет за доходите'!G44)</f>
        <v>247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46</v>
      </c>
      <c r="D9" s="674">
        <f t="shared" si="0"/>
        <v>0</v>
      </c>
      <c r="E9" s="673">
        <f>'3-Отчет за паричния поток'!C45</f>
        <v>46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46</v>
      </c>
      <c r="D10" s="674">
        <f t="shared" si="0"/>
        <v>0</v>
      </c>
      <c r="E10" s="673">
        <f>'3-Отчет за паричния поток'!C46</f>
        <v>46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19873</v>
      </c>
      <c r="D11" s="674">
        <f t="shared" si="0"/>
        <v>0</v>
      </c>
      <c r="E11" s="673">
        <f>'4-Отчет за собствения капитал'!L34</f>
        <v>19873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66</v>
      </c>
      <c r="D12" s="674">
        <f t="shared" si="0"/>
        <v>0</v>
      </c>
      <c r="E12" s="673">
        <f>'Справка 5'!C27+'Справка 5'!C97</f>
        <v>66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0.007990941442898738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0.012428923665274493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0.013298874710601412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0.006424595536596785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1.007833560622879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1.4910471547764133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1.0944970469672823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0.004874847661010593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0.004312365238586294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1.1574611495974536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0.8039848098631848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0.2846034774469923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0.9345846122880289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0.4830931696405347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984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0.04951441654506114</v>
      </c>
    </row>
    <row r="23" spans="1:4" ht="31.5">
      <c r="A23" s="592">
        <v>17</v>
      </c>
      <c r="B23" s="590" t="s">
        <v>980</v>
      </c>
      <c r="C23" s="591" t="s">
        <v>981</v>
      </c>
      <c r="D23" s="646">
        <f>(D21+'2-Отчет за доходите'!C14)/'2-Отчет за доходите'!G31</f>
        <v>0.07278620429227768</v>
      </c>
    </row>
    <row r="24" spans="1:4" ht="31.5">
      <c r="A24" s="592">
        <v>18</v>
      </c>
      <c r="B24" s="590" t="s">
        <v>982</v>
      </c>
      <c r="C24" s="591" t="s">
        <v>983</v>
      </c>
      <c r="D24" s="646">
        <f>('1-Баланс'!G56+'1-Баланс'!G79)/(D21+'2-Отчет за доходите'!C14)</f>
        <v>8.029831387808041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5153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15976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205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89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59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10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22454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5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16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21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66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66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66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22541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2639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1107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55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429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4230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270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2437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19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8862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35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11623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6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6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42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46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15905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38446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7638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7638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7638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19490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3775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11280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764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10516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34545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-22557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-22557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247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-22310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19873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145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160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2347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1436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4088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1264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445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845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1264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7906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1126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2488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6455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1247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42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3594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106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863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360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243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25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10094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296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277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10667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38446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20457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682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1329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6339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1295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407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11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123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30643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737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79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72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888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31531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247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31531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247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247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247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31778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29543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355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107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905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30910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400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468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468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31778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31778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31778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31834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-20048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-7668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-421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3696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-167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37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2512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249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2631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350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-5663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-530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-484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-6327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46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46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7638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7638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7638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7638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19490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19490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19490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19490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4439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4439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-664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3775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3775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764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764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764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764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10516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10516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10516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10516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2187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2187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247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-2828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2828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664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270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270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-21036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-21036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-1544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1544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-22580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-22580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23998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23998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247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-4372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4372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19873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19873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7950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39158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552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539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106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912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50179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61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12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73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1846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1846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1846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52098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1975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217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2194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1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5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6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2200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225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100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1119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1444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1780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1780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1780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3224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7950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40908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553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439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107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10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50929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62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79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66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66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66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51074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7950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40908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553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439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107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10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50929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62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79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66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66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66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51074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2653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23993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335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431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41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27453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54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54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27507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144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1143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12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19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7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1325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3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4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1329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203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100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303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303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2797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24933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347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350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48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28475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57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1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58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28533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2797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24933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347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350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48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28475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57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1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58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28533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5153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15975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206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89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59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10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22454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5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16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21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66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66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66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22541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270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72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198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2437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19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8862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35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35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11623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11623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270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72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198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2437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19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8862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35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35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11623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11623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145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120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25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160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160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2347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4409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1436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7061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845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1247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92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1155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1126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175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951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2488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2488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5208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42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3594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106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863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243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97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146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360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25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10094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18000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1247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92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1155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1126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175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951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2488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2488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5208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42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3594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106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863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243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97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146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360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25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10094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10094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145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120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25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160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160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2347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4409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1436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7061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845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7906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31520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6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6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6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66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66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66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66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1">
      <selection activeCell="G73" sqref="G7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7638</v>
      </c>
      <c r="H12" s="196">
        <v>7638</v>
      </c>
    </row>
    <row r="13" spans="1:8" ht="15.75">
      <c r="A13" s="89" t="s">
        <v>27</v>
      </c>
      <c r="B13" s="91" t="s">
        <v>28</v>
      </c>
      <c r="C13" s="197">
        <v>5153</v>
      </c>
      <c r="D13" s="196">
        <v>5297</v>
      </c>
      <c r="E13" s="89" t="s">
        <v>846</v>
      </c>
      <c r="F13" s="93" t="s">
        <v>29</v>
      </c>
      <c r="G13" s="197">
        <v>7638</v>
      </c>
      <c r="H13" s="196">
        <v>7638</v>
      </c>
    </row>
    <row r="14" spans="1:8" ht="15.75">
      <c r="A14" s="89" t="s">
        <v>30</v>
      </c>
      <c r="B14" s="91" t="s">
        <v>31</v>
      </c>
      <c r="C14" s="197">
        <v>15976</v>
      </c>
      <c r="D14" s="196">
        <v>15166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205</v>
      </c>
      <c r="D15" s="196">
        <v>217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89</v>
      </c>
      <c r="D16" s="196">
        <v>107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59</v>
      </c>
      <c r="D17" s="196">
        <v>65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10</v>
      </c>
      <c r="D18" s="196">
        <v>912</v>
      </c>
      <c r="E18" s="481" t="s">
        <v>47</v>
      </c>
      <c r="F18" s="480" t="s">
        <v>48</v>
      </c>
      <c r="G18" s="609">
        <f>G12+G15+G16+G17</f>
        <v>7638</v>
      </c>
      <c r="H18" s="610">
        <f>H12+H15+H16+H17</f>
        <v>7638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22454</v>
      </c>
      <c r="D20" s="598">
        <f>SUM(D12:D19)</f>
        <v>22726</v>
      </c>
      <c r="E20" s="89" t="s">
        <v>54</v>
      </c>
      <c r="F20" s="93" t="s">
        <v>55</v>
      </c>
      <c r="G20" s="197">
        <v>19490</v>
      </c>
      <c r="H20" s="196">
        <v>19490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3775</v>
      </c>
      <c r="H21" s="196">
        <v>4439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11280</v>
      </c>
      <c r="H22" s="614">
        <f>SUM(H23:H25)</f>
        <v>11280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764</v>
      </c>
      <c r="H23" s="196">
        <v>764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5</v>
      </c>
      <c r="D25" s="196">
        <v>8</v>
      </c>
      <c r="E25" s="89" t="s">
        <v>73</v>
      </c>
      <c r="F25" s="93" t="s">
        <v>74</v>
      </c>
      <c r="G25" s="197">
        <v>10516</v>
      </c>
      <c r="H25" s="196">
        <v>10516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34545</v>
      </c>
      <c r="H26" s="598">
        <f>H20+H21+H22</f>
        <v>35209</v>
      </c>
      <c r="M26" s="98"/>
    </row>
    <row r="27" spans="1:8" ht="15.75">
      <c r="A27" s="89" t="s">
        <v>79</v>
      </c>
      <c r="B27" s="91" t="s">
        <v>80</v>
      </c>
      <c r="C27" s="197">
        <v>16</v>
      </c>
      <c r="D27" s="196">
        <v>11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21</v>
      </c>
      <c r="D28" s="598">
        <f>SUM(D24:D27)</f>
        <v>19</v>
      </c>
      <c r="E28" s="202" t="s">
        <v>84</v>
      </c>
      <c r="F28" s="93" t="s">
        <v>85</v>
      </c>
      <c r="G28" s="595">
        <f>SUM(G29:G31)</f>
        <v>-22557</v>
      </c>
      <c r="H28" s="596">
        <f>SUM(H29:H31)</f>
        <v>-18997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>
        <v>2039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-22557</v>
      </c>
      <c r="H30" s="196">
        <v>-21036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247</v>
      </c>
      <c r="H32" s="196">
        <v>148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-22310</v>
      </c>
      <c r="H34" s="598">
        <f>H28+H32+H33</f>
        <v>-18849</v>
      </c>
    </row>
    <row r="35" spans="1:8" ht="15.75">
      <c r="A35" s="89" t="s">
        <v>106</v>
      </c>
      <c r="B35" s="94" t="s">
        <v>107</v>
      </c>
      <c r="C35" s="595">
        <f>SUM(C36:C39)</f>
        <v>66</v>
      </c>
      <c r="D35" s="596">
        <f>SUM(D36:D39)</f>
        <v>1846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66</v>
      </c>
      <c r="D36" s="196">
        <v>1846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19873</v>
      </c>
      <c r="H37" s="600">
        <f>H26+H18+H34</f>
        <v>23998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145</v>
      </c>
      <c r="H44" s="196">
        <v>1300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160</v>
      </c>
      <c r="H45" s="196">
        <v>12</v>
      </c>
    </row>
    <row r="46" spans="1:13" ht="15.75">
      <c r="A46" s="473" t="s">
        <v>137</v>
      </c>
      <c r="B46" s="96" t="s">
        <v>138</v>
      </c>
      <c r="C46" s="597">
        <f>C35+C40+C45</f>
        <v>66</v>
      </c>
      <c r="D46" s="598">
        <f>D35+D40+D45</f>
        <v>1846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2347</v>
      </c>
      <c r="H48" s="196">
        <v>4694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1436</v>
      </c>
      <c r="H49" s="196">
        <v>111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4088</v>
      </c>
      <c r="H50" s="596">
        <f>SUM(H44:H49)</f>
        <v>6117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1264</v>
      </c>
      <c r="H52" s="196">
        <v>1264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445</v>
      </c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845</v>
      </c>
      <c r="H54" s="196">
        <v>464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1264</v>
      </c>
      <c r="H55" s="196">
        <v>1540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22541</v>
      </c>
      <c r="D56" s="602">
        <f>D20+D21+D22+D28+D33+D46+D52+D54+D55</f>
        <v>24591</v>
      </c>
      <c r="E56" s="100" t="s">
        <v>850</v>
      </c>
      <c r="F56" s="99" t="s">
        <v>172</v>
      </c>
      <c r="G56" s="599">
        <f>G50+G52+G53+G54+G55</f>
        <v>7906</v>
      </c>
      <c r="H56" s="600">
        <f>H50+H52+H53+H54+H55</f>
        <v>9385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2639</v>
      </c>
      <c r="D59" s="196">
        <v>2507</v>
      </c>
      <c r="E59" s="201" t="s">
        <v>180</v>
      </c>
      <c r="F59" s="486" t="s">
        <v>181</v>
      </c>
      <c r="G59" s="197">
        <v>1126</v>
      </c>
      <c r="H59" s="196">
        <v>259</v>
      </c>
    </row>
    <row r="60" spans="1:13" ht="15.75">
      <c r="A60" s="89" t="s">
        <v>178</v>
      </c>
      <c r="B60" s="91" t="s">
        <v>179</v>
      </c>
      <c r="C60" s="197">
        <v>1107</v>
      </c>
      <c r="D60" s="196">
        <v>1317</v>
      </c>
      <c r="E60" s="89" t="s">
        <v>184</v>
      </c>
      <c r="F60" s="93" t="s">
        <v>185</v>
      </c>
      <c r="G60" s="197">
        <v>2488</v>
      </c>
      <c r="H60" s="196">
        <v>2558</v>
      </c>
      <c r="M60" s="98"/>
    </row>
    <row r="61" spans="1:8" ht="15.75">
      <c r="A61" s="89" t="s">
        <v>182</v>
      </c>
      <c r="B61" s="91" t="s">
        <v>183</v>
      </c>
      <c r="C61" s="197">
        <v>55</v>
      </c>
      <c r="D61" s="196">
        <v>56</v>
      </c>
      <c r="E61" s="200" t="s">
        <v>188</v>
      </c>
      <c r="F61" s="93" t="s">
        <v>189</v>
      </c>
      <c r="G61" s="595">
        <f>SUM(G62:G68)</f>
        <v>6455</v>
      </c>
      <c r="H61" s="596">
        <f>SUM(H62:H68)</f>
        <v>11273</v>
      </c>
    </row>
    <row r="62" spans="1:13" ht="15.75">
      <c r="A62" s="89" t="s">
        <v>186</v>
      </c>
      <c r="B62" s="94" t="s">
        <v>187</v>
      </c>
      <c r="C62" s="197">
        <v>429</v>
      </c>
      <c r="D62" s="196">
        <v>501</v>
      </c>
      <c r="E62" s="200" t="s">
        <v>192</v>
      </c>
      <c r="F62" s="93" t="s">
        <v>193</v>
      </c>
      <c r="G62" s="197">
        <v>1247</v>
      </c>
      <c r="H62" s="196">
        <v>1198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42</v>
      </c>
      <c r="H63" s="196">
        <v>4997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3594</v>
      </c>
      <c r="H64" s="196">
        <v>3406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4230</v>
      </c>
      <c r="D65" s="598">
        <f>SUM(D59:D64)</f>
        <v>4381</v>
      </c>
      <c r="E65" s="89" t="s">
        <v>201</v>
      </c>
      <c r="F65" s="93" t="s">
        <v>202</v>
      </c>
      <c r="G65" s="197">
        <v>106</v>
      </c>
      <c r="H65" s="196">
        <v>86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863</v>
      </c>
      <c r="H66" s="196">
        <v>943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360</v>
      </c>
      <c r="H67" s="196">
        <v>435</v>
      </c>
    </row>
    <row r="68" spans="1:8" ht="15.75">
      <c r="A68" s="89" t="s">
        <v>206</v>
      </c>
      <c r="B68" s="91" t="s">
        <v>207</v>
      </c>
      <c r="C68" s="197">
        <v>270</v>
      </c>
      <c r="D68" s="196">
        <v>250</v>
      </c>
      <c r="E68" s="89" t="s">
        <v>212</v>
      </c>
      <c r="F68" s="93" t="s">
        <v>213</v>
      </c>
      <c r="G68" s="197">
        <v>243</v>
      </c>
      <c r="H68" s="196">
        <v>208</v>
      </c>
    </row>
    <row r="69" spans="1:8" ht="15.75">
      <c r="A69" s="89" t="s">
        <v>210</v>
      </c>
      <c r="B69" s="91" t="s">
        <v>211</v>
      </c>
      <c r="C69" s="197">
        <v>2437</v>
      </c>
      <c r="D69" s="196">
        <v>6253</v>
      </c>
      <c r="E69" s="201" t="s">
        <v>79</v>
      </c>
      <c r="F69" s="93" t="s">
        <v>216</v>
      </c>
      <c r="G69" s="197">
        <v>25</v>
      </c>
      <c r="H69" s="196">
        <v>22</v>
      </c>
    </row>
    <row r="70" spans="1:8" ht="15.75">
      <c r="A70" s="89" t="s">
        <v>214</v>
      </c>
      <c r="B70" s="91" t="s">
        <v>215</v>
      </c>
      <c r="C70" s="197">
        <v>19</v>
      </c>
      <c r="D70" s="196">
        <v>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8862</v>
      </c>
      <c r="D71" s="196">
        <v>11946</v>
      </c>
      <c r="E71" s="474" t="s">
        <v>47</v>
      </c>
      <c r="F71" s="95" t="s">
        <v>223</v>
      </c>
      <c r="G71" s="597">
        <f>G59+G60+G61+G69+G70</f>
        <v>10094</v>
      </c>
      <c r="H71" s="598">
        <f>H59+H60+H61+H69+H70</f>
        <v>14112</v>
      </c>
    </row>
    <row r="72" spans="1:8" ht="15.75">
      <c r="A72" s="89" t="s">
        <v>221</v>
      </c>
      <c r="B72" s="91" t="s">
        <v>222</v>
      </c>
      <c r="C72" s="197"/>
      <c r="D72" s="196">
        <v>295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35</v>
      </c>
      <c r="D75" s="196">
        <v>2</v>
      </c>
      <c r="E75" s="485" t="s">
        <v>160</v>
      </c>
      <c r="F75" s="95" t="s">
        <v>233</v>
      </c>
      <c r="G75" s="478">
        <v>296</v>
      </c>
      <c r="H75" s="479"/>
    </row>
    <row r="76" spans="1:8" ht="15.75">
      <c r="A76" s="482" t="s">
        <v>77</v>
      </c>
      <c r="B76" s="96" t="s">
        <v>232</v>
      </c>
      <c r="C76" s="597">
        <f>SUM(C68:C75)</f>
        <v>11623</v>
      </c>
      <c r="D76" s="598">
        <f>SUM(D68:D75)</f>
        <v>18748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277</v>
      </c>
      <c r="H77" s="479">
        <v>277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10667</v>
      </c>
      <c r="H79" s="600">
        <f>H71+H73+H75+H77</f>
        <v>14389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6</v>
      </c>
      <c r="D84" s="196">
        <v>6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6</v>
      </c>
      <c r="D85" s="598">
        <f>D84+D83+D79</f>
        <v>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42</v>
      </c>
      <c r="D88" s="196">
        <v>20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</v>
      </c>
      <c r="D89" s="196">
        <v>26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46</v>
      </c>
      <c r="D92" s="598">
        <f>SUM(D88:D91)</f>
        <v>46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15905</v>
      </c>
      <c r="D94" s="602">
        <f>D65+D76+D85+D92+D93</f>
        <v>23181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38446</v>
      </c>
      <c r="D95" s="604">
        <f>D94+D56</f>
        <v>47772</v>
      </c>
      <c r="E95" s="229" t="s">
        <v>942</v>
      </c>
      <c r="F95" s="489" t="s">
        <v>268</v>
      </c>
      <c r="G95" s="603">
        <f>G37+G40+G56+G79</f>
        <v>38446</v>
      </c>
      <c r="H95" s="604">
        <f>H37+H40+H56+H79</f>
        <v>47772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43488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ТАНЯ ЦВЕТКОВА РАШКОВА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1001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 t="s">
        <v>1002</v>
      </c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1">
      <selection activeCell="G47" sqref="G4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20457</v>
      </c>
      <c r="D12" s="316">
        <v>22810</v>
      </c>
      <c r="E12" s="194" t="s">
        <v>277</v>
      </c>
      <c r="F12" s="240" t="s">
        <v>278</v>
      </c>
      <c r="G12" s="316">
        <v>29543</v>
      </c>
      <c r="H12" s="316">
        <v>31946</v>
      </c>
    </row>
    <row r="13" spans="1:8" ht="15.75">
      <c r="A13" s="194" t="s">
        <v>279</v>
      </c>
      <c r="B13" s="190" t="s">
        <v>280</v>
      </c>
      <c r="C13" s="316">
        <v>682</v>
      </c>
      <c r="D13" s="316">
        <v>679</v>
      </c>
      <c r="E13" s="194" t="s">
        <v>281</v>
      </c>
      <c r="F13" s="240" t="s">
        <v>282</v>
      </c>
      <c r="G13" s="316">
        <v>355</v>
      </c>
      <c r="H13" s="316">
        <v>3</v>
      </c>
    </row>
    <row r="14" spans="1:8" ht="15.75">
      <c r="A14" s="194" t="s">
        <v>283</v>
      </c>
      <c r="B14" s="190" t="s">
        <v>284</v>
      </c>
      <c r="C14" s="316">
        <v>1329</v>
      </c>
      <c r="D14" s="316">
        <v>1214</v>
      </c>
      <c r="E14" s="245" t="s">
        <v>285</v>
      </c>
      <c r="F14" s="240" t="s">
        <v>286</v>
      </c>
      <c r="G14" s="316">
        <v>107</v>
      </c>
      <c r="H14" s="316">
        <v>145</v>
      </c>
    </row>
    <row r="15" spans="1:8" ht="15.75">
      <c r="A15" s="194" t="s">
        <v>287</v>
      </c>
      <c r="B15" s="190" t="s">
        <v>288</v>
      </c>
      <c r="C15" s="316">
        <v>6339</v>
      </c>
      <c r="D15" s="316">
        <v>6353</v>
      </c>
      <c r="E15" s="245" t="s">
        <v>79</v>
      </c>
      <c r="F15" s="240" t="s">
        <v>289</v>
      </c>
      <c r="G15" s="316">
        <v>905</v>
      </c>
      <c r="H15" s="316">
        <v>734</v>
      </c>
    </row>
    <row r="16" spans="1:8" ht="15.75">
      <c r="A16" s="194" t="s">
        <v>290</v>
      </c>
      <c r="B16" s="190" t="s">
        <v>291</v>
      </c>
      <c r="C16" s="316">
        <v>1295</v>
      </c>
      <c r="D16" s="316">
        <v>1249</v>
      </c>
      <c r="E16" s="236" t="s">
        <v>52</v>
      </c>
      <c r="F16" s="264" t="s">
        <v>292</v>
      </c>
      <c r="G16" s="628">
        <f>SUM(G12:G15)</f>
        <v>30910</v>
      </c>
      <c r="H16" s="629">
        <f>SUM(H12:H15)</f>
        <v>32828</v>
      </c>
    </row>
    <row r="17" spans="1:8" ht="31.5">
      <c r="A17" s="194" t="s">
        <v>293</v>
      </c>
      <c r="B17" s="190" t="s">
        <v>294</v>
      </c>
      <c r="C17" s="316">
        <v>407</v>
      </c>
      <c r="D17" s="316">
        <v>114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11</v>
      </c>
      <c r="D18" s="316">
        <v>-417</v>
      </c>
      <c r="E18" s="234" t="s">
        <v>297</v>
      </c>
      <c r="F18" s="238" t="s">
        <v>298</v>
      </c>
      <c r="G18" s="639">
        <v>400</v>
      </c>
      <c r="H18" s="639">
        <v>294</v>
      </c>
    </row>
    <row r="19" spans="1:8" ht="15.75">
      <c r="A19" s="194" t="s">
        <v>299</v>
      </c>
      <c r="B19" s="190" t="s">
        <v>300</v>
      </c>
      <c r="C19" s="316">
        <v>123</v>
      </c>
      <c r="D19" s="316">
        <v>860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>
        <v>586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30643</v>
      </c>
      <c r="D22" s="629">
        <f>SUM(D12:D18)+D19</f>
        <v>32862</v>
      </c>
      <c r="E22" s="194" t="s">
        <v>309</v>
      </c>
      <c r="F22" s="237" t="s">
        <v>310</v>
      </c>
      <c r="G22" s="316">
        <v>468</v>
      </c>
      <c r="H22" s="316">
        <v>686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737</v>
      </c>
      <c r="D25" s="316">
        <v>836</v>
      </c>
      <c r="E25" s="194" t="s">
        <v>318</v>
      </c>
      <c r="F25" s="237" t="s">
        <v>319</v>
      </c>
      <c r="G25" s="316"/>
      <c r="H25" s="316">
        <v>195</v>
      </c>
    </row>
    <row r="26" spans="1:8" ht="31.5">
      <c r="A26" s="194" t="s">
        <v>320</v>
      </c>
      <c r="B26" s="237" t="s">
        <v>321</v>
      </c>
      <c r="C26" s="316"/>
      <c r="D26" s="316">
        <v>69</v>
      </c>
      <c r="E26" s="194" t="s">
        <v>322</v>
      </c>
      <c r="F26" s="237" t="s">
        <v>323</v>
      </c>
      <c r="G26" s="316"/>
      <c r="H26" s="316">
        <v>1</v>
      </c>
    </row>
    <row r="27" spans="1:8" ht="31.5">
      <c r="A27" s="194" t="s">
        <v>324</v>
      </c>
      <c r="B27" s="237" t="s">
        <v>325</v>
      </c>
      <c r="C27" s="316">
        <v>79</v>
      </c>
      <c r="D27" s="316">
        <v>2</v>
      </c>
      <c r="E27" s="236" t="s">
        <v>104</v>
      </c>
      <c r="F27" s="238" t="s">
        <v>326</v>
      </c>
      <c r="G27" s="628">
        <f>SUM(G22:G26)</f>
        <v>468</v>
      </c>
      <c r="H27" s="629">
        <f>SUM(H22:H26)</f>
        <v>882</v>
      </c>
    </row>
    <row r="28" spans="1:8" ht="15.75">
      <c r="A28" s="194" t="s">
        <v>79</v>
      </c>
      <c r="B28" s="237" t="s">
        <v>327</v>
      </c>
      <c r="C28" s="316">
        <v>72</v>
      </c>
      <c r="D28" s="316">
        <v>82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888</v>
      </c>
      <c r="D29" s="629">
        <f>SUM(D25:D28)</f>
        <v>989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31531</v>
      </c>
      <c r="D31" s="635">
        <f>D29+D22</f>
        <v>33851</v>
      </c>
      <c r="E31" s="251" t="s">
        <v>824</v>
      </c>
      <c r="F31" s="266" t="s">
        <v>331</v>
      </c>
      <c r="G31" s="253">
        <f>G16+G18+G27</f>
        <v>31778</v>
      </c>
      <c r="H31" s="254">
        <f>H16+H18+H27</f>
        <v>34004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247</v>
      </c>
      <c r="D33" s="244">
        <f>IF((H31-D31)&gt;0,H31-D31,0)</f>
        <v>153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31531</v>
      </c>
      <c r="D36" s="637">
        <f>D31-D34+D35</f>
        <v>33851</v>
      </c>
      <c r="E36" s="262" t="s">
        <v>346</v>
      </c>
      <c r="F36" s="256" t="s">
        <v>347</v>
      </c>
      <c r="G36" s="267">
        <f>G35-G34+G31</f>
        <v>31778</v>
      </c>
      <c r="H36" s="268">
        <f>H35-H34+H31</f>
        <v>34004</v>
      </c>
    </row>
    <row r="37" spans="1:8" ht="15.75">
      <c r="A37" s="261" t="s">
        <v>348</v>
      </c>
      <c r="B37" s="231" t="s">
        <v>349</v>
      </c>
      <c r="C37" s="634">
        <f>IF((G36-C36)&gt;0,G36-C36,0)</f>
        <v>247</v>
      </c>
      <c r="D37" s="635">
        <f>IF((H36-D36)&gt;0,H36-D36,0)</f>
        <v>153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>
        <v>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247</v>
      </c>
      <c r="D42" s="244">
        <f>+IF((H36-D36-D38)&gt;0,H36-D36-D38,0)</f>
        <v>148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247</v>
      </c>
      <c r="D44" s="268">
        <f>IF(H42=0,IF(D42-D43&gt;0,D42-D43+H43,0),IF(H42-H43&lt;0,H43-H42+D42,0))</f>
        <v>148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31778</v>
      </c>
      <c r="D45" s="631">
        <f>D36+D38+D42</f>
        <v>34004</v>
      </c>
      <c r="E45" s="270" t="s">
        <v>373</v>
      </c>
      <c r="F45" s="272" t="s">
        <v>374</v>
      </c>
      <c r="G45" s="630">
        <f>G42+G36</f>
        <v>31778</v>
      </c>
      <c r="H45" s="631">
        <f>H42+H36</f>
        <v>34004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43488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ТАНЯ ЦВЕТКОВА РАШКОВА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1001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1002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1" sqref="C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31834</v>
      </c>
      <c r="D11" s="197">
        <v>31456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-20048</v>
      </c>
      <c r="D12" s="197">
        <v>-20949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-7668</v>
      </c>
      <c r="D14" s="197">
        <v>-7250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-421</v>
      </c>
      <c r="D15" s="197">
        <v>-620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7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3696</v>
      </c>
      <c r="D21" s="658">
        <f>SUM(D11:D20)</f>
        <v>2636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-167</v>
      </c>
      <c r="D23" s="197">
        <v>-1142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37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>
        <v>-400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2512</v>
      </c>
      <c r="D26" s="197">
        <v>2348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249</v>
      </c>
      <c r="D27" s="197">
        <v>362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2631</v>
      </c>
      <c r="D33" s="658">
        <f>SUM(D23:D32)</f>
        <v>1168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350</v>
      </c>
      <c r="D37" s="197">
        <v>675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-5663</v>
      </c>
      <c r="D38" s="197">
        <v>-4260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-530</v>
      </c>
      <c r="D39" s="197">
        <v>-19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-484</v>
      </c>
      <c r="D40" s="197">
        <v>-235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-6327</v>
      </c>
      <c r="D43" s="660">
        <f>SUM(D35:D42)</f>
        <v>-3839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-35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46</v>
      </c>
      <c r="D45" s="309">
        <v>81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46</v>
      </c>
      <c r="D46" s="311">
        <f>D45+D44</f>
        <v>46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43488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ТАНЯ ЦВЕТКОВА РАШКОВА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 customHeight="1">
      <c r="A59" s="695"/>
      <c r="B59" s="700" t="s">
        <v>1001</v>
      </c>
      <c r="C59" s="700"/>
      <c r="D59" s="700"/>
      <c r="E59" s="700"/>
      <c r="F59" s="574"/>
      <c r="G59" s="45"/>
      <c r="H59" s="42"/>
    </row>
    <row r="60" spans="1:8" ht="15" customHeight="1">
      <c r="A60" s="695"/>
      <c r="B60" s="700"/>
      <c r="C60" s="700"/>
      <c r="D60" s="700"/>
      <c r="E60" s="700"/>
      <c r="F60" s="574"/>
      <c r="G60" s="45"/>
      <c r="H60" s="42"/>
    </row>
    <row r="61" spans="1:8" ht="15" customHeight="1">
      <c r="A61" s="695"/>
      <c r="B61" s="700" t="s">
        <v>1002</v>
      </c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7638</v>
      </c>
      <c r="D13" s="584">
        <f>'1-Баланс'!H20</f>
        <v>19490</v>
      </c>
      <c r="E13" s="584">
        <f>'1-Баланс'!H21</f>
        <v>4439</v>
      </c>
      <c r="F13" s="584">
        <f>'1-Баланс'!H23</f>
        <v>764</v>
      </c>
      <c r="G13" s="584">
        <f>'1-Баланс'!H24</f>
        <v>0</v>
      </c>
      <c r="H13" s="585">
        <v>10516</v>
      </c>
      <c r="I13" s="584">
        <f>'1-Баланс'!H29+'1-Баланс'!H32</f>
        <v>2187</v>
      </c>
      <c r="J13" s="584">
        <f>'1-Баланс'!H30+'1-Баланс'!H33</f>
        <v>-21036</v>
      </c>
      <c r="K13" s="585"/>
      <c r="L13" s="584">
        <f>SUM(C13:K13)</f>
        <v>23998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7638</v>
      </c>
      <c r="D17" s="652">
        <f aca="true" t="shared" si="2" ref="D17:M17">D13+D14</f>
        <v>19490</v>
      </c>
      <c r="E17" s="652">
        <f t="shared" si="2"/>
        <v>4439</v>
      </c>
      <c r="F17" s="652">
        <f t="shared" si="2"/>
        <v>764</v>
      </c>
      <c r="G17" s="652">
        <f t="shared" si="2"/>
        <v>0</v>
      </c>
      <c r="H17" s="652">
        <f t="shared" si="2"/>
        <v>10516</v>
      </c>
      <c r="I17" s="652">
        <f t="shared" si="2"/>
        <v>2187</v>
      </c>
      <c r="J17" s="652">
        <f t="shared" si="2"/>
        <v>-21036</v>
      </c>
      <c r="K17" s="652">
        <f t="shared" si="2"/>
        <v>0</v>
      </c>
      <c r="L17" s="584">
        <f t="shared" si="1"/>
        <v>23998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247</v>
      </c>
      <c r="J18" s="584">
        <f>+'1-Баланс'!G33</f>
        <v>0</v>
      </c>
      <c r="K18" s="585"/>
      <c r="L18" s="584">
        <f t="shared" si="1"/>
        <v>247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-2828</v>
      </c>
      <c r="J26" s="168">
        <f t="shared" si="5"/>
        <v>-1544</v>
      </c>
      <c r="K26" s="168">
        <f t="shared" si="5"/>
        <v>0</v>
      </c>
      <c r="L26" s="584">
        <f t="shared" si="1"/>
        <v>-4372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>
        <v>2828</v>
      </c>
      <c r="J28" s="316">
        <v>1544</v>
      </c>
      <c r="K28" s="316"/>
      <c r="L28" s="584">
        <f t="shared" si="1"/>
        <v>4372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-664</v>
      </c>
      <c r="F30" s="316"/>
      <c r="G30" s="316"/>
      <c r="H30" s="316"/>
      <c r="I30" s="316">
        <v>664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7638</v>
      </c>
      <c r="D31" s="652">
        <f aca="true" t="shared" si="6" ref="D31:M31">D19+D22+D23+D26+D30+D29+D17+D18</f>
        <v>19490</v>
      </c>
      <c r="E31" s="652">
        <f t="shared" si="6"/>
        <v>3775</v>
      </c>
      <c r="F31" s="652">
        <f t="shared" si="6"/>
        <v>764</v>
      </c>
      <c r="G31" s="652">
        <f t="shared" si="6"/>
        <v>0</v>
      </c>
      <c r="H31" s="652">
        <f t="shared" si="6"/>
        <v>10516</v>
      </c>
      <c r="I31" s="652">
        <f t="shared" si="6"/>
        <v>270</v>
      </c>
      <c r="J31" s="652">
        <f t="shared" si="6"/>
        <v>-22580</v>
      </c>
      <c r="K31" s="652">
        <f t="shared" si="6"/>
        <v>0</v>
      </c>
      <c r="L31" s="584">
        <f t="shared" si="1"/>
        <v>19873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7638</v>
      </c>
      <c r="D34" s="587">
        <f t="shared" si="7"/>
        <v>19490</v>
      </c>
      <c r="E34" s="587">
        <f t="shared" si="7"/>
        <v>3775</v>
      </c>
      <c r="F34" s="587">
        <f t="shared" si="7"/>
        <v>764</v>
      </c>
      <c r="G34" s="587">
        <f t="shared" si="7"/>
        <v>0</v>
      </c>
      <c r="H34" s="587">
        <f t="shared" si="7"/>
        <v>10516</v>
      </c>
      <c r="I34" s="587">
        <f t="shared" si="7"/>
        <v>270</v>
      </c>
      <c r="J34" s="587">
        <f t="shared" si="7"/>
        <v>-22580</v>
      </c>
      <c r="K34" s="587">
        <f t="shared" si="7"/>
        <v>0</v>
      </c>
      <c r="L34" s="650">
        <f t="shared" si="1"/>
        <v>19873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43488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ТАНЯ ЦВЕТКОВА РАШКОВА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 customHeight="1">
      <c r="A43" s="695"/>
      <c r="B43" s="700" t="s">
        <v>1001</v>
      </c>
      <c r="C43" s="700"/>
      <c r="D43" s="700"/>
      <c r="E43" s="700"/>
      <c r="F43" s="574"/>
      <c r="G43" s="45"/>
      <c r="H43" s="42"/>
      <c r="M43" s="169"/>
    </row>
    <row r="44" spans="1:13" ht="15" customHeight="1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" customHeight="1">
      <c r="A45" s="695"/>
      <c r="B45" s="700" t="s">
        <v>1002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1003</v>
      </c>
      <c r="B12" s="679"/>
      <c r="C12" s="92">
        <v>64</v>
      </c>
      <c r="D12" s="92">
        <v>51</v>
      </c>
      <c r="E12" s="92"/>
      <c r="F12" s="469">
        <f>C12-E12</f>
        <v>64</v>
      </c>
    </row>
    <row r="13" spans="1:6" ht="15.75">
      <c r="A13" s="678" t="s">
        <v>1004</v>
      </c>
      <c r="B13" s="679"/>
      <c r="C13" s="92">
        <v>2</v>
      </c>
      <c r="D13" s="92">
        <v>100</v>
      </c>
      <c r="E13" s="92"/>
      <c r="F13" s="469">
        <f aca="true" t="shared" si="0" ref="F13:F26">C13-E13</f>
        <v>2</v>
      </c>
    </row>
    <row r="14" spans="1:6" ht="15.75">
      <c r="A14" s="678"/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66</v>
      </c>
      <c r="D27" s="472"/>
      <c r="E27" s="472">
        <f>SUM(E12:E26)</f>
        <v>0</v>
      </c>
      <c r="F27" s="472">
        <f>SUM(F12:F26)</f>
        <v>66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1005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66</v>
      </c>
      <c r="D79" s="472"/>
      <c r="E79" s="472">
        <f>E78+E61+E44+E27</f>
        <v>0</v>
      </c>
      <c r="F79" s="472">
        <f>F78+F61+F44+F27</f>
        <v>66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43488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ТАНЯ ЦВЕТКОВА РАШКОВА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 customHeight="1">
      <c r="A156" s="695"/>
      <c r="B156" s="700" t="s">
        <v>1001</v>
      </c>
      <c r="C156" s="700"/>
      <c r="D156" s="700"/>
      <c r="E156" s="700"/>
      <c r="F156" s="574"/>
      <c r="G156" s="45"/>
      <c r="H156" s="42"/>
    </row>
    <row r="157" spans="1:8" ht="15" customHeight="1">
      <c r="A157" s="695"/>
      <c r="B157" s="700"/>
      <c r="C157" s="700"/>
      <c r="D157" s="700"/>
      <c r="E157" s="700"/>
      <c r="F157" s="574"/>
      <c r="G157" s="45"/>
      <c r="H157" s="42"/>
    </row>
    <row r="158" spans="1:8" ht="15" customHeight="1">
      <c r="A158" s="695"/>
      <c r="B158" s="700" t="s">
        <v>1002</v>
      </c>
      <c r="C158" s="700"/>
      <c r="D158" s="700"/>
      <c r="E158" s="700"/>
      <c r="F158" s="574"/>
      <c r="G158" s="45"/>
      <c r="H158" s="42"/>
    </row>
    <row r="159" spans="1:8" ht="15" customHeight="1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F26" sqref="F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7950</v>
      </c>
      <c r="E12" s="328"/>
      <c r="F12" s="328">
        <v>0</v>
      </c>
      <c r="G12" s="329">
        <f aca="true" t="shared" si="2" ref="G12:G41">D12+E12-F12</f>
        <v>7950</v>
      </c>
      <c r="H12" s="328"/>
      <c r="I12" s="328"/>
      <c r="J12" s="329">
        <f aca="true" t="shared" si="3" ref="J12:J41">G12+H12-I12</f>
        <v>7950</v>
      </c>
      <c r="K12" s="328">
        <v>2653</v>
      </c>
      <c r="L12" s="328">
        <v>144</v>
      </c>
      <c r="M12" s="328"/>
      <c r="N12" s="329">
        <f aca="true" t="shared" si="4" ref="N12:N41">K12+L12-M12</f>
        <v>2797</v>
      </c>
      <c r="O12" s="328"/>
      <c r="P12" s="328"/>
      <c r="Q12" s="329">
        <f t="shared" si="0"/>
        <v>2797</v>
      </c>
      <c r="R12" s="340">
        <f t="shared" si="1"/>
        <v>5153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39158</v>
      </c>
      <c r="E13" s="328">
        <v>1975</v>
      </c>
      <c r="F13" s="328">
        <v>225</v>
      </c>
      <c r="G13" s="329">
        <f t="shared" si="2"/>
        <v>40908</v>
      </c>
      <c r="H13" s="328"/>
      <c r="I13" s="328"/>
      <c r="J13" s="329">
        <f t="shared" si="3"/>
        <v>40908</v>
      </c>
      <c r="K13" s="328">
        <v>23993</v>
      </c>
      <c r="L13" s="328">
        <v>1143</v>
      </c>
      <c r="M13" s="328">
        <v>203</v>
      </c>
      <c r="N13" s="329">
        <f t="shared" si="4"/>
        <v>24933</v>
      </c>
      <c r="O13" s="328"/>
      <c r="P13" s="328"/>
      <c r="Q13" s="329">
        <f t="shared" si="0"/>
        <v>24933</v>
      </c>
      <c r="R13" s="340">
        <f t="shared" si="1"/>
        <v>15975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552</v>
      </c>
      <c r="E14" s="328">
        <v>1</v>
      </c>
      <c r="F14" s="328"/>
      <c r="G14" s="329">
        <f t="shared" si="2"/>
        <v>553</v>
      </c>
      <c r="H14" s="328"/>
      <c r="I14" s="328"/>
      <c r="J14" s="329">
        <f t="shared" si="3"/>
        <v>553</v>
      </c>
      <c r="K14" s="328">
        <v>335</v>
      </c>
      <c r="L14" s="328">
        <v>12</v>
      </c>
      <c r="M14" s="328"/>
      <c r="N14" s="329">
        <f t="shared" si="4"/>
        <v>347</v>
      </c>
      <c r="O14" s="328"/>
      <c r="P14" s="328"/>
      <c r="Q14" s="329">
        <f t="shared" si="0"/>
        <v>347</v>
      </c>
      <c r="R14" s="340">
        <f t="shared" si="1"/>
        <v>206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539</v>
      </c>
      <c r="E15" s="328"/>
      <c r="F15" s="328">
        <v>100</v>
      </c>
      <c r="G15" s="329">
        <f t="shared" si="2"/>
        <v>439</v>
      </c>
      <c r="H15" s="328"/>
      <c r="I15" s="328"/>
      <c r="J15" s="329">
        <f t="shared" si="3"/>
        <v>439</v>
      </c>
      <c r="K15" s="328">
        <v>431</v>
      </c>
      <c r="L15" s="328">
        <v>19</v>
      </c>
      <c r="M15" s="328">
        <v>100</v>
      </c>
      <c r="N15" s="329">
        <f t="shared" si="4"/>
        <v>350</v>
      </c>
      <c r="O15" s="328"/>
      <c r="P15" s="328"/>
      <c r="Q15" s="329">
        <f t="shared" si="0"/>
        <v>350</v>
      </c>
      <c r="R15" s="340">
        <f t="shared" si="1"/>
        <v>89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106</v>
      </c>
      <c r="E16" s="328">
        <v>1</v>
      </c>
      <c r="F16" s="328"/>
      <c r="G16" s="329">
        <f t="shared" si="2"/>
        <v>107</v>
      </c>
      <c r="H16" s="328"/>
      <c r="I16" s="328"/>
      <c r="J16" s="329">
        <f t="shared" si="3"/>
        <v>107</v>
      </c>
      <c r="K16" s="328">
        <v>41</v>
      </c>
      <c r="L16" s="328">
        <v>7</v>
      </c>
      <c r="M16" s="328"/>
      <c r="N16" s="329">
        <f t="shared" si="4"/>
        <v>48</v>
      </c>
      <c r="O16" s="328"/>
      <c r="P16" s="328"/>
      <c r="Q16" s="329">
        <f t="shared" si="0"/>
        <v>48</v>
      </c>
      <c r="R16" s="340">
        <f t="shared" si="1"/>
        <v>59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912</v>
      </c>
      <c r="E17" s="328">
        <v>217</v>
      </c>
      <c r="F17" s="328">
        <v>1119</v>
      </c>
      <c r="G17" s="329">
        <f t="shared" si="2"/>
        <v>10</v>
      </c>
      <c r="H17" s="328"/>
      <c r="I17" s="328"/>
      <c r="J17" s="329">
        <f t="shared" si="3"/>
        <v>10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>J17-Q17</f>
        <v>10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50179</v>
      </c>
      <c r="E19" s="330">
        <f>SUM(E11:E18)</f>
        <v>2194</v>
      </c>
      <c r="F19" s="330">
        <f>SUM(F11:F18)</f>
        <v>1444</v>
      </c>
      <c r="G19" s="329">
        <f t="shared" si="2"/>
        <v>50929</v>
      </c>
      <c r="H19" s="330">
        <f>SUM(H11:H18)</f>
        <v>0</v>
      </c>
      <c r="I19" s="330">
        <f>SUM(I11:I18)</f>
        <v>0</v>
      </c>
      <c r="J19" s="329">
        <f t="shared" si="3"/>
        <v>50929</v>
      </c>
      <c r="K19" s="330">
        <f>SUM(K11:K18)</f>
        <v>27453</v>
      </c>
      <c r="L19" s="330">
        <f>SUM(L11:L18)</f>
        <v>1325</v>
      </c>
      <c r="M19" s="330">
        <f>SUM(M11:M18)</f>
        <v>303</v>
      </c>
      <c r="N19" s="329">
        <f t="shared" si="4"/>
        <v>28475</v>
      </c>
      <c r="O19" s="330">
        <f>SUM(O11:O18)</f>
        <v>0</v>
      </c>
      <c r="P19" s="330">
        <f>SUM(P11:P18)</f>
        <v>0</v>
      </c>
      <c r="Q19" s="329">
        <f t="shared" si="0"/>
        <v>28475</v>
      </c>
      <c r="R19" s="340">
        <f t="shared" si="1"/>
        <v>22454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61</v>
      </c>
      <c r="E24" s="328">
        <v>1</v>
      </c>
      <c r="F24" s="328"/>
      <c r="G24" s="329">
        <f t="shared" si="2"/>
        <v>62</v>
      </c>
      <c r="H24" s="328"/>
      <c r="I24" s="328"/>
      <c r="J24" s="329">
        <f t="shared" si="3"/>
        <v>62</v>
      </c>
      <c r="K24" s="328">
        <v>54</v>
      </c>
      <c r="L24" s="328">
        <v>3</v>
      </c>
      <c r="M24" s="328"/>
      <c r="N24" s="329">
        <f t="shared" si="4"/>
        <v>57</v>
      </c>
      <c r="O24" s="328"/>
      <c r="P24" s="328"/>
      <c r="Q24" s="329">
        <f t="shared" si="0"/>
        <v>57</v>
      </c>
      <c r="R24" s="340">
        <f t="shared" si="1"/>
        <v>5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12</v>
      </c>
      <c r="E26" s="328">
        <v>5</v>
      </c>
      <c r="F26" s="328"/>
      <c r="G26" s="329">
        <f t="shared" si="2"/>
        <v>17</v>
      </c>
      <c r="H26" s="328"/>
      <c r="I26" s="328"/>
      <c r="J26" s="329">
        <f t="shared" si="3"/>
        <v>17</v>
      </c>
      <c r="K26" s="328"/>
      <c r="L26" s="328">
        <v>1</v>
      </c>
      <c r="M26" s="328"/>
      <c r="N26" s="329">
        <f t="shared" si="4"/>
        <v>1</v>
      </c>
      <c r="O26" s="328"/>
      <c r="P26" s="328"/>
      <c r="Q26" s="329">
        <f t="shared" si="0"/>
        <v>1</v>
      </c>
      <c r="R26" s="340">
        <f t="shared" si="1"/>
        <v>16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73</v>
      </c>
      <c r="E27" s="332">
        <f aca="true" t="shared" si="5" ref="E27:P27">SUM(E23:E26)</f>
        <v>6</v>
      </c>
      <c r="F27" s="332">
        <f t="shared" si="5"/>
        <v>0</v>
      </c>
      <c r="G27" s="333">
        <f t="shared" si="2"/>
        <v>79</v>
      </c>
      <c r="H27" s="332">
        <f t="shared" si="5"/>
        <v>0</v>
      </c>
      <c r="I27" s="332">
        <f t="shared" si="5"/>
        <v>0</v>
      </c>
      <c r="J27" s="333">
        <f t="shared" si="3"/>
        <v>79</v>
      </c>
      <c r="K27" s="332">
        <f t="shared" si="5"/>
        <v>54</v>
      </c>
      <c r="L27" s="332">
        <f t="shared" si="5"/>
        <v>4</v>
      </c>
      <c r="M27" s="332">
        <f t="shared" si="5"/>
        <v>0</v>
      </c>
      <c r="N27" s="333">
        <f t="shared" si="4"/>
        <v>58</v>
      </c>
      <c r="O27" s="332">
        <f t="shared" si="5"/>
        <v>0</v>
      </c>
      <c r="P27" s="332">
        <f t="shared" si="5"/>
        <v>0</v>
      </c>
      <c r="Q27" s="333">
        <f t="shared" si="0"/>
        <v>58</v>
      </c>
      <c r="R27" s="343">
        <f t="shared" si="1"/>
        <v>21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1846</v>
      </c>
      <c r="E29" s="335">
        <f aca="true" t="shared" si="6" ref="E29:P29">SUM(E30:E33)</f>
        <v>0</v>
      </c>
      <c r="F29" s="335">
        <f t="shared" si="6"/>
        <v>1780</v>
      </c>
      <c r="G29" s="336">
        <f t="shared" si="2"/>
        <v>66</v>
      </c>
      <c r="H29" s="335">
        <f t="shared" si="6"/>
        <v>0</v>
      </c>
      <c r="I29" s="335">
        <f t="shared" si="6"/>
        <v>0</v>
      </c>
      <c r="J29" s="336">
        <f t="shared" si="3"/>
        <v>66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66</v>
      </c>
    </row>
    <row r="30" spans="1:18" ht="15.75">
      <c r="A30" s="339"/>
      <c r="B30" s="321" t="s">
        <v>108</v>
      </c>
      <c r="C30" s="152" t="s">
        <v>563</v>
      </c>
      <c r="D30" s="328">
        <v>1846</v>
      </c>
      <c r="E30" s="328"/>
      <c r="F30" s="328">
        <v>1780</v>
      </c>
      <c r="G30" s="329">
        <f t="shared" si="2"/>
        <v>66</v>
      </c>
      <c r="H30" s="328"/>
      <c r="I30" s="328"/>
      <c r="J30" s="329">
        <f t="shared" si="3"/>
        <v>66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66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1846</v>
      </c>
      <c r="E40" s="330">
        <f aca="true" t="shared" si="10" ref="E40:P40">E29+E34+E39</f>
        <v>0</v>
      </c>
      <c r="F40" s="330">
        <f t="shared" si="10"/>
        <v>1780</v>
      </c>
      <c r="G40" s="329">
        <f t="shared" si="2"/>
        <v>66</v>
      </c>
      <c r="H40" s="330">
        <f t="shared" si="10"/>
        <v>0</v>
      </c>
      <c r="I40" s="330">
        <f t="shared" si="10"/>
        <v>0</v>
      </c>
      <c r="J40" s="329">
        <f t="shared" si="3"/>
        <v>66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66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52098</v>
      </c>
      <c r="E42" s="349">
        <f>E19+E20+E21+E27+E40+E41</f>
        <v>2200</v>
      </c>
      <c r="F42" s="349">
        <f aca="true" t="shared" si="11" ref="F42:R42">F19+F20+F21+F27+F40+F41</f>
        <v>3224</v>
      </c>
      <c r="G42" s="349">
        <f t="shared" si="11"/>
        <v>51074</v>
      </c>
      <c r="H42" s="349">
        <f t="shared" si="11"/>
        <v>0</v>
      </c>
      <c r="I42" s="349">
        <f t="shared" si="11"/>
        <v>0</v>
      </c>
      <c r="J42" s="349">
        <f t="shared" si="11"/>
        <v>51074</v>
      </c>
      <c r="K42" s="349">
        <f t="shared" si="11"/>
        <v>27507</v>
      </c>
      <c r="L42" s="349">
        <f t="shared" si="11"/>
        <v>1329</v>
      </c>
      <c r="M42" s="349">
        <f t="shared" si="11"/>
        <v>303</v>
      </c>
      <c r="N42" s="349">
        <f t="shared" si="11"/>
        <v>28533</v>
      </c>
      <c r="O42" s="349">
        <f t="shared" si="11"/>
        <v>0</v>
      </c>
      <c r="P42" s="349">
        <f t="shared" si="11"/>
        <v>0</v>
      </c>
      <c r="Q42" s="349">
        <f t="shared" si="11"/>
        <v>28533</v>
      </c>
      <c r="R42" s="350">
        <f t="shared" si="11"/>
        <v>22541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43488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ТАНЯ ЦВЕТКОВА РАШКОВА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 customHeight="1">
      <c r="B50" s="695"/>
      <c r="C50" s="700" t="s">
        <v>1001</v>
      </c>
      <c r="D50" s="700"/>
      <c r="E50" s="700"/>
      <c r="F50" s="700"/>
      <c r="G50" s="574"/>
      <c r="H50" s="45"/>
      <c r="I50" s="42"/>
    </row>
    <row r="51" spans="2:9" ht="15" customHeight="1">
      <c r="B51" s="695"/>
      <c r="C51" s="700"/>
      <c r="D51" s="700"/>
      <c r="E51" s="700"/>
      <c r="F51" s="700"/>
      <c r="G51" s="574"/>
      <c r="H51" s="45"/>
      <c r="I51" s="42"/>
    </row>
    <row r="52" spans="2:9" ht="15" customHeight="1">
      <c r="B52" s="695"/>
      <c r="C52" s="700" t="s">
        <v>1002</v>
      </c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7">
      <selection activeCell="F73" sqref="F7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270</v>
      </c>
      <c r="D26" s="362">
        <f>SUM(D27:D29)</f>
        <v>270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72</v>
      </c>
      <c r="D27" s="368">
        <v>72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198</v>
      </c>
      <c r="D28" s="368">
        <v>198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2437</v>
      </c>
      <c r="D30" s="368">
        <v>2437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19</v>
      </c>
      <c r="D31" s="368">
        <v>19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197">
        <v>8862</v>
      </c>
      <c r="D32" s="368">
        <v>8862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197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35</v>
      </c>
      <c r="D40" s="362">
        <f>SUM(D41:D44)</f>
        <v>35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197">
        <v>35</v>
      </c>
      <c r="D44" s="368">
        <v>35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11623</v>
      </c>
      <c r="D45" s="438">
        <f>D26+D30+D31+D33+D32+D34+D35+D40</f>
        <v>11623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11623</v>
      </c>
      <c r="D46" s="444">
        <f>D45+D23+D21+D11</f>
        <v>11623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145</v>
      </c>
      <c r="D54" s="138">
        <f>SUM(D55:D57)</f>
        <v>0</v>
      </c>
      <c r="E54" s="136">
        <f>C54-D54</f>
        <v>145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120</v>
      </c>
      <c r="D55" s="197"/>
      <c r="E55" s="136">
        <f>C55-D55</f>
        <v>120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25</v>
      </c>
      <c r="D57" s="197"/>
      <c r="E57" s="136">
        <f t="shared" si="1"/>
        <v>25</v>
      </c>
      <c r="F57" s="196"/>
    </row>
    <row r="58" spans="1:6" ht="31.5">
      <c r="A58" s="370" t="s">
        <v>669</v>
      </c>
      <c r="B58" s="135" t="s">
        <v>670</v>
      </c>
      <c r="C58" s="138">
        <f>C59+C61</f>
        <v>160</v>
      </c>
      <c r="D58" s="138">
        <f>D59+D61</f>
        <v>0</v>
      </c>
      <c r="E58" s="136">
        <f t="shared" si="1"/>
        <v>160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160</v>
      </c>
      <c r="D59" s="197"/>
      <c r="E59" s="136">
        <f t="shared" si="1"/>
        <v>160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2347</v>
      </c>
      <c r="D65" s="197"/>
      <c r="E65" s="136">
        <f t="shared" si="1"/>
        <v>2347</v>
      </c>
      <c r="F65" s="196"/>
    </row>
    <row r="66" spans="1:6" ht="15.75">
      <c r="A66" s="370" t="s">
        <v>682</v>
      </c>
      <c r="B66" s="135" t="s">
        <v>683</v>
      </c>
      <c r="C66" s="197">
        <v>4409</v>
      </c>
      <c r="D66" s="197"/>
      <c r="E66" s="136">
        <f t="shared" si="1"/>
        <v>4409</v>
      </c>
      <c r="F66" s="196"/>
    </row>
    <row r="67" spans="1:6" ht="15.75">
      <c r="A67" s="370" t="s">
        <v>684</v>
      </c>
      <c r="B67" s="135" t="s">
        <v>685</v>
      </c>
      <c r="C67" s="197">
        <v>1436</v>
      </c>
      <c r="D67" s="197"/>
      <c r="E67" s="136">
        <f t="shared" si="1"/>
        <v>1436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7061</v>
      </c>
      <c r="D68" s="435">
        <f>D54+D58+D63+D64+D65+D66</f>
        <v>0</v>
      </c>
      <c r="E68" s="436">
        <f t="shared" si="1"/>
        <v>7061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845</v>
      </c>
      <c r="D70" s="197"/>
      <c r="E70" s="136">
        <f t="shared" si="1"/>
        <v>845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1247</v>
      </c>
      <c r="D73" s="137">
        <f>SUM(D74:D76)</f>
        <v>1247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92</v>
      </c>
      <c r="D74" s="197">
        <v>92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1155</v>
      </c>
      <c r="D76" s="197">
        <v>1155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1126</v>
      </c>
      <c r="D77" s="138">
        <f>D78+D80</f>
        <v>1126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175</v>
      </c>
      <c r="D78" s="197">
        <v>175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951</v>
      </c>
      <c r="D80" s="197">
        <v>951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2488</v>
      </c>
      <c r="D82" s="138">
        <f>SUM(D83:D86)</f>
        <v>2488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2488</v>
      </c>
      <c r="D84" s="197">
        <v>2488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5208</v>
      </c>
      <c r="D87" s="134">
        <f>SUM(D88:D92)+D96</f>
        <v>5208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42</v>
      </c>
      <c r="D88" s="197">
        <v>42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3594</v>
      </c>
      <c r="D89" s="197">
        <v>3594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106</v>
      </c>
      <c r="D90" s="197">
        <v>106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863</v>
      </c>
      <c r="D91" s="197">
        <v>863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243</v>
      </c>
      <c r="D92" s="138">
        <f>SUM(D93:D95)</f>
        <v>243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97</v>
      </c>
      <c r="D94" s="197">
        <v>97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146</v>
      </c>
      <c r="D95" s="197">
        <v>146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360</v>
      </c>
      <c r="D96" s="197">
        <v>360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25</v>
      </c>
      <c r="D97" s="197">
        <v>25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10094</v>
      </c>
      <c r="D98" s="433">
        <f>D87+D82+D77+D73+D97</f>
        <v>10094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18000</v>
      </c>
      <c r="D99" s="427">
        <f>D98+D70+D68</f>
        <v>10094</v>
      </c>
      <c r="E99" s="427">
        <f>E98+E70+E68</f>
        <v>7906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43488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ТАНЯ ЦВЕТКОВА РАШКОВА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/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1006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1007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4" sqref="F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6</v>
      </c>
      <c r="G20" s="449"/>
      <c r="H20" s="449"/>
      <c r="I20" s="450">
        <f t="shared" si="0"/>
        <v>6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31520</v>
      </c>
      <c r="D27" s="456">
        <f t="shared" si="2"/>
        <v>0</v>
      </c>
      <c r="E27" s="456">
        <f t="shared" si="2"/>
        <v>0</v>
      </c>
      <c r="F27" s="456">
        <f t="shared" si="2"/>
        <v>6</v>
      </c>
      <c r="G27" s="456">
        <f t="shared" si="2"/>
        <v>0</v>
      </c>
      <c r="H27" s="456">
        <f t="shared" si="2"/>
        <v>0</v>
      </c>
      <c r="I27" s="457">
        <f t="shared" si="0"/>
        <v>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43488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ТАНЯ ЦВЕТКОВА РАШКОВА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1001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1002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4">
    <mergeCell ref="B41:I41"/>
    <mergeCell ref="B42:I42"/>
    <mergeCell ref="B40:I40"/>
    <mergeCell ref="B37:E37"/>
    <mergeCell ref="F37:I37"/>
    <mergeCell ref="B38:E38"/>
    <mergeCell ref="F38:I38"/>
    <mergeCell ref="B39:E39"/>
    <mergeCell ref="F39:I39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2018-03-16T11:07:57Z</cp:lastPrinted>
  <dcterms:created xsi:type="dcterms:W3CDTF">2006-09-16T00:00:00Z</dcterms:created>
  <dcterms:modified xsi:type="dcterms:W3CDTF">2019-01-29T12:23:45Z</dcterms:modified>
  <cp:category/>
  <cp:version/>
  <cp:contentType/>
  <cp:contentStatus/>
</cp:coreProperties>
</file>