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<sst xmlns="http://schemas.openxmlformats.org/spreadsheetml/2006/main" count="4310" uniqueCount="1005">
  <si>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</si>
  <si>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</si>
  <si>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</si>
  <si>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</si>
  <si>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</si>
  <si>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</si>
  <si>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</si>
  <si>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</si>
  <si>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</si>
  <si>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</si>
  <si>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</si>
  <si>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</si>
  <si>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</si>
  <si>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</si>
  <si>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</si>
  <si>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</si>
  <si>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</si>
  <si>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</si>
  <si>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</si>
  <si>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</si>
  <si>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</si>
  <si>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</si>
  <si>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</si>
  <si>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</si>
  <si>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</si>
  <si>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</si>
  <si>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</si>
  <si>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</si>
  <si>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</si>
  <si>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</si>
  <si>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</si>
  <si>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</si>
  <si>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</si>
  <si>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</si>
  <si>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</si>
  <si>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</si>
  <si>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</si>
  <si>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</si>
  <si>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</si>
  <si>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</si>
  <si>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</si>
  <si>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</si>
  <si>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</si>
  <si>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</si>
  <si>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</si>
  <si>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</si>
  <si>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</si>
  <si>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</si>
  <si>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</si>
  <si>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</si>
  <si>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</si>
  <si>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</si>
  <si>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</si>
  <si>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</si>
  <si>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</si>
  <si>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</si>
  <si>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</si>
  <si>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</si>
  <si>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</si>
  <si>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</si>
  <si>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</si>
  <si>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</si>
  <si>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</si>
  <si>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</si>
  <si>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</si>
  <si>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</si>
  <si>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</si>
  <si>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</si>
  <si>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</si>
  <si>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</si>
  <si>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</si>
  <si>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</si>
  <si>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</si>
  <si>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</si>
  <si>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</si>
  <si>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</si>
  <si>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</si>
  <si>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</si>
  <si>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</si>
  <si>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</si>
  <si>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</si>
  <si>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</si>
  <si>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</si>
  <si>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</si>
  <si>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</si>
  <si>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</si>
  <si>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</si>
  <si>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</si>
  <si>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</si>
  <si>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</si>
  <si>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</si>
  <si>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</si>
  <si>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</si>
  <si>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</si>
  <si>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</si>
  <si>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</si>
  <si>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</si>
  <si>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</si>
  <si>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</si>
  <si>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</si>
  <si>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</si>
  <si>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</si>
  <si>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</si>
  <si>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</si>
  <si>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</si>
  <si>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</si>
  <si>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</si>
  <si>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</si>
  <si>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</si>
  <si>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</si>
  <si>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</si>
  <si>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</si>
  <si>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</si>
  <si>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</si>
  <si>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</si>
  <si>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</si>
  <si>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</si>
  <si>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</si>
  <si>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</si>
  <si>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</si>
  <si>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</si>
  <si>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</si>
  <si>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</si>
  <si>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</si>
  <si>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</si>
  <si>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</si>
  <si>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</si>
  <si>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</si>
  <si>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</si>
  <si>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</si>
  <si>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</si>
  <si>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</si>
  <si>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</si>
  <si>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</si>
  <si>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</si>
  <si>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</si>
  <si>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</si>
  <si>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</si>
  <si>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</si>
  <si>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</si>
  <si>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</si>
  <si>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</si>
  <si>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</si>
  <si>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</si>
  <si>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</si>
  <si>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</si>
  <si>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</si>
  <si>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</si>
  <si>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</si>
  <si>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</si>
  <si>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</si>
  <si>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</si>
  <si>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</si>
  <si>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</si>
  <si>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</si>
  <si>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</si>
  <si>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</si>
  <si>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</si>
  <si>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</si>
  <si>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</si>
  <si>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</si>
  <si>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</si>
  <si>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</si>
  <si>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</si>
  <si>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</si>
  <si>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</si>
  <si>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</si>
  <si>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</si>
  <si>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</si>
  <si>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</si>
  <si>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</si>
  <si>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</si>
  <si>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</si>
  <si>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</si>
  <si>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</si>
  <si>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</si>
  <si>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</si>
  <si>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</si>
  <si>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</si>
  <si>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</si>
  <si>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</si>
  <si>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</si>
  <si>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</si>
  <si>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</si>
  <si>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</si>
  <si>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</si>
  <si>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</si>
  <si>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</si>
  <si>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</si>
  <si>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</si>
  <si>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</si>
  <si>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</si>
  <si>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</si>
  <si>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</si>
  <si>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</si>
  <si>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</si>
  <si>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</si>
  <si>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</si>
  <si>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</si>
  <si>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</si>
  <si>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</si>
  <si>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</si>
  <si>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</si>
  <si>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</si>
  <si>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</si>
  <si>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</si>
  <si>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</si>
  <si>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</si>
  <si>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</si>
  <si>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</si>
  <si>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</si>
  <si>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</si>
  <si>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</si>
  <si>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</si>
  <si>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</si>
  <si>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</si>
  <si>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</si>
  <si>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</si>
  <si>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</si>
  <si>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</si>
  <si>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</si>
  <si>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</si>
  <si>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</si>
  <si>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</si>
  <si>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</si>
  <si>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</si>
  <si>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</si>
  <si>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</si>
  <si>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</si>
  <si>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</si>
  <si>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</si>
  <si>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</si>
  <si>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</si>
  <si>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</si>
  <si>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</si>
  <si>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</si>
  <si>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</si>
  <si>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</si>
  <si>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</si>
  <si>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</si>
  <si>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</si>
  <si>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</si>
  <si>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</si>
  <si>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</si>
  <si>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</si>
  <si>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</si>
  <si>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</si>
  <si>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</si>
  <si>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</si>
  <si>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</si>
  <si>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</si>
  <si>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</si>
  <si>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</si>
  <si>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</si>
  <si>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</si>
  <si>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</si>
  <si>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</si>
  <si>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</si>
  <si>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</si>
  <si>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</si>
  <si>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</si>
  <si>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</si>
  <si>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</si>
  <si>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</si>
  <si>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</si>
  <si>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</si>
  <si>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</si>
  <si>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</si>
  <si>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</si>
  <si>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</si>
  <si>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</si>
  <si>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</si>
  <si>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</si>
  <si>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</si>
  <si>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</si>
  <si>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</si>
  <si>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</si>
  <si>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</si>
  <si>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</si>
  <si>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</si>
  <si>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</si>
  <si>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</si>
  <si>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</si>
  <si>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</si>
  <si>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</si>
  <si>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</si>
  <si>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</si>
  <si>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</si>
  <si>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</si>
  <si>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</si>
  <si>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</si>
  <si>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</si>
  <si>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</si>
  <si>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</si>
  <si>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</si>
  <si>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</si>
  <si>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</si>
  <si>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</si>
  <si>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</si>
  <si>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</si>
  <si>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</si>
  <si>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</si>
  <si>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</si>
  <si>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</si>
  <si>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</si>
  <si>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</si>
  <si>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</si>
  <si>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</si>
  <si>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</si>
  <si>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</si>
  <si>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</si>
  <si>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</si>
  <si>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</si>
  <si>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</si>
  <si>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</si>
  <si>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</si>
  <si>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</si>
  <si>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</si>
  <si>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</si>
  <si>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</si>
  <si>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</si>
  <si>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</si>
  <si>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</si>
  <si>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</si>
  <si>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</si>
  <si>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</si>
  <si>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</si>
  <si>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</si>
  <si>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</si>
  <si>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</si>
  <si>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</si>
  <si>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</si>
  <si>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</si>
  <si>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</si>
  <si>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</si>
  <si>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</si>
  <si>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</si>
  <si>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</si>
  <si>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</si>
  <si>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</si>
  <si>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</si>
  <si>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</si>
  <si>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</si>
  <si>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</si>
  <si>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</si>
  <si>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</si>
  <si>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</si>
  <si>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</si>
  <si>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</si>
  <si>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</si>
  <si>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</si>
  <si>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</si>
  <si>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</si>
  <si>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</si>
  <si>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</si>
  <si>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</si>
  <si>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</si>
  <si>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</si>
  <si>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</si>
  <si>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</si>
  <si>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</si>
  <si>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</si>
  <si>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</si>
  <si>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</si>
  <si>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</si>
  <si>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</si>
  <si>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</si>
  <si>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</si>
  <si>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</si>
  <si>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</si>
  <si>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</si>
  <si>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</si>
  <si>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</si>
  <si>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</si>
  <si>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</si>
  <si>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</si>
  <si>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</si>
  <si>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</si>
  <si>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</si>
  <si>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</si>
  <si>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</si>
  <si>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</si>
  <si>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</si>
  <si>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</si>
  <si>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</si>
  <si>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</si>
  <si>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</si>
  <si>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</si>
  <si>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</si>
  <si>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</si>
  <si>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</si>
  <si>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</si>
  <si>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</si>
  <si>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</si>
  <si>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</si>
  <si>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</si>
  <si>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</si>
  <si>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</si>
  <si>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</si>
  <si>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</si>
  <si>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</si>
  <si>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</si>
  <si>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</si>
  <si>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</si>
  <si>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</si>
  <si>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</si>
  <si>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</si>
  <si>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</si>
  <si>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</si>
  <si>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</si>
  <si>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</si>
  <si>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</si>
  <si>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</si>
  <si>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</si>
  <si>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</si>
  <si>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</si>
  <si>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</si>
  <si>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</si>
  <si>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</si>
  <si>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</si>
  <si>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</si>
  <si>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</si>
  <si>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</si>
  <si>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</si>
  <si>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</si>
  <si>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</si>
  <si>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</si>
  <si>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</si>
  <si>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</si>
  <si>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</si>
  <si>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</si>
  <si>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</si>
  <si>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</si>
  <si>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</si>
  <si>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</si>
  <si>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</si>
  <si>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</si>
  <si>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</si>
  <si>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</si>
  <si>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</si>
  <si>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</si>
  <si>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</si>
  <si>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</si>
  <si>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</si>
  <si>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</si>
  <si>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</si>
  <si>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</si>
  <si>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</si>
  <si>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</si>
  <si>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</si>
  <si>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</si>
  <si>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</si>
  <si>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</si>
  <si>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</si>
  <si>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</si>
  <si>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</si>
  <si>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</si>
  <si>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</si>
  <si>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</si>
  <si>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</si>
  <si>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</si>
  <si>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</si>
  <si>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</si>
  <si>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</si>
  <si>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</si>
  <si>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</si>
  <si>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</si>
  <si>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</si>
  <si>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</si>
  <si>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</si>
  <si>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</si>
  <si>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</si>
  <si>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</si>
  <si>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</si>
  <si>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</si>
  <si>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</si>
  <si>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</si>
  <si>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</si>
  <si>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</si>
  <si>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</si>
  <si>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</si>
  <si>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</si>
  <si>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</si>
  <si>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</si>
  <si>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</si>
  <si>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</si>
  <si>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</si>
  <si>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</si>
  <si>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</si>
  <si>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</si>
  <si>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</si>
  <si>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</si>
  <si>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</si>
  <si>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</si>
  <si>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</si>
  <si>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</si>
  <si>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</si>
  <si>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</si>
  <si>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</si>
  <si>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</si>
  <si>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</si>
  <si>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</si>
  <si>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</si>
  <si>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</si>
  <si>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</si>
  <si>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</si>
  <si>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</si>
  <si>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</si>
  <si>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</si>
  <si>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</si>
  <si>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</si>
  <si>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</si>
  <si>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</si>
  <si>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</si>
  <si>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</si>
  <si>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</si>
  <si>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</si>
  <si>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</si>
  <si>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</si>
  <si>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</si>
  <si>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</si>
  <si>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</si>
  <si>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</si>
  <si>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</si>
  <si>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</si>
  <si>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</si>
  <si>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</si>
  <si>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</si>
  <si>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</si>
  <si>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</si>
  <si>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</si>
  <si>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</si>
  <si>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</si>
  <si>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</si>
  <si>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</si>
  <si>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</si>
  <si>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</si>
  <si>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</si>
  <si>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</si>
  <si>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</si>
  <si>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</si>
  <si>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</si>
  <si>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</si>
  <si>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</si>
  <si>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</si>
  <si>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</si>
  <si>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</si>
  <si>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</si>
  <si>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</si>
  <si>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</si>
  <si>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</si>
  <si>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</si>
  <si>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</si>
  <si>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</si>
  <si>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</si>
  <si>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</si>
  <si>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</si>
  <si>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</si>
  <si>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</si>
  <si>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</si>
  <si>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</si>
  <si>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</si>
  <si>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</si>
  <si>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</si>
  <si>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</si>
  <si>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</si>
  <si>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</si>
  <si>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</si>
  <si>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</si>
  <si>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</si>
  <si>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</si>
  <si>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</si>
  <si>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</si>
  <si>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</si>
  <si>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</si>
  <si>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</si>
  <si>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</si>
  <si>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</si>
  <si>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</si>
  <si>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</si>
  <si>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</si>
  <si>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</si>
  <si>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</si>
  <si>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</si>
  <si>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</si>
  <si>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</si>
  <si>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</si>
  <si>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</si>
  <si>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</si>
  <si>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</si>
  <si>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</si>
  <si>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</si>
  <si>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</si>
  <si>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</si>
  <si>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</si>
  <si>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</si>
  <si>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</si>
  <si>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</si>
  <si>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</si>
  <si>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</si>
  <si>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</si>
  <si>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</si>
  <si>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</si>
  <si>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</si>
  <si>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</si>
  <si>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</si>
  <si>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</si>
  <si>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</si>
  <si>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</si>
  <si>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</si>
  <si>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</si>
  <si>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</si>
  <si>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</si>
  <si>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</si>
  <si>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</si>
  <si>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</si>
  <si>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</si>
  <si>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</si>
  <si>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</si>
  <si>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</si>
  <si>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</si>
  <si>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</si>
  <si>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</si>
  <si>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</si>
  <si>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</si>
  <si>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</si>
  <si>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</si>
  <si>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</si>
  <si>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</si>
  <si>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</si>
  <si>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</si>
  <si>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</si>
  <si>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</si>
  <si>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</si>
  <si>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</si>
  <si>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</si>
  <si>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</si>
  <si>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</si>
  <si>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</si>
  <si>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</si>
  <si>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</si>
  <si>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</si>
  <si>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</si>
  <si>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</si>
  <si>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</si>
  <si>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</si>
  <si>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</si>
  <si>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</si>
  <si>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</si>
  <si>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</si>
  <si>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</si>
  <si>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</si>
  <si>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</si>
  <si>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</si>
  <si>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</si>
  <si>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</si>
  <si>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</si>
  <si>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</si>
  <si>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</si>
  <si>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</si>
  <si>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</si>
  <si>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</si>
  <si>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</si>
  <si>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</si>
  <si>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</si>
  <si>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</si>
  <si>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</si>
  <si>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</si>
  <si>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</si>
  <si>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</si>
  <si>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</si>
  <si>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</si>
  <si>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</si>
  <si>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</si>
  <si>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</si>
  <si>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</si>
  <si>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</si>
  <si>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</si>
  <si>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</si>
  <si>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</si>
  <si>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</si>
  <si>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</si>
  <si>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</si>
  <si>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</si>
  <si>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</si>
  <si>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</si>
  <si>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</si>
  <si>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</si>
  <si>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</si>
  <si>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</si>
  <si>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</si>
  <si>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</si>
  <si>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</si>
  <si>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</si>
  <si>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</si>
  <si>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</si>
  <si>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</si>
  <si>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</si>
  <si>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</si>
  <si>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</si>
  <si>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</si>
  <si>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</si>
  <si>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</si>
  <si>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</si>
  <si>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</si>
  <si>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</si>
  <si>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</si>
  <si>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</si>
  <si>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</si>
  <si>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</si>
  <si>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</si>
  <si>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</si>
  <si>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</si>
  <si>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</si>
  <si>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</si>
  <si>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</si>
  <si>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</si>
  <si>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</si>
  <si>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</si>
  <si>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</si>
  <si>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</si>
  <si>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</si>
  <si>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</si>
  <si>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</si>
  <si>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</si>
  <si>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</si>
  <si>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</si>
  <si>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</si>
  <si>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</si>
  <si>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</si>
  <si>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</si>
  <si>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</si>
  <si>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</si>
  <si>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</si>
  <si>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</si>
  <si>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</si>
  <si>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</si>
  <si>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</si>
  <si>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</si>
  <si>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</si>
  <si>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</si>
  <si>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</si>
  <si>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</si>
  <si>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</si>
  <si>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</si>
  <si>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</si>
  <si>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</si>
  <si>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</si>
  <si>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</si>
  <si>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</si>
  <si>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</si>
  <si>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</si>
  <si>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</si>
  <si>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</si>
  <si>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</si>
  <si>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</si>
  <si>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</si>
  <si>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</si>
  <si>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</si>
  <si>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</si>
  <si>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</si>
  <si>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</si>
  <si>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</si>
  <si>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</si>
  <si>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</si>
  <si>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</si>
  <si>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</si>
  <si>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</si>
  <si>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</si>
  <si>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</si>
  <si>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</si>
  <si>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</si>
  <si>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</si>
  <si>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</si>
  <si>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</si>
  <si>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</si>
  <si>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</si>
  <si>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</si>
  <si>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</si>
  <si>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</si>
  <si>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</si>
  <si>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</si>
  <si>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</si>
  <si>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</si>
  <si>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</si>
  <si>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</si>
  <si>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</si>
  <si>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</si>
  <si>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</si>
  <si>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</si>
  <si>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</si>
  <si>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</si>
  <si>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</si>
  <si>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</si>
  <si>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</si>
  <si>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</si>
  <si>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</si>
  <si>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</si>
  <si>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</si>
  <si>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</si>
  <si>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</si>
  <si>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</si>
  <si>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</si>
  <si>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</si>
  <si>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</si>
  <si>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</si>
  <si>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</si>
  <si>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</si>
  <si>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</si>
  <si>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</si>
  <si>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</si>
  <si>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</si>
  <si>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</si>
  <si>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</si>
  <si>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</si>
  <si>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</si>
  <si>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</si>
  <si>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</si>
  <si>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</si>
  <si>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</si>
  <si>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</si>
  <si>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</si>
  <si>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</si>
  <si>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</si>
  <si>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</si>
  <si>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</si>
  <si>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</si>
  <si>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</si>
  <si>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</si>
  <si>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</si>
  <si>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</si>
  <si>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</si>
  <si>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</si>
  <si>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</si>
  <si>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</si>
  <si>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</si>
  <si>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</si>
  <si>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</si>
  <si>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</si>
  <si>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</si>
  <si>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</si>
  <si>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</si>
  <si>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</si>
  <si>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</si>
  <si>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</si>
  <si>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</si>
  <si>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</si>
  <si>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</si>
  <si>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</si>
  <si>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</si>
  <si>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</si>
  <si>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</si>
  <si>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</si>
  <si>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</si>
  <si>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</si>
  <si>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</si>
  <si>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</si>
  <si>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</si>
  <si>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</si>
  <si>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</si>
  <si>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</si>
  <si>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</si>
  <si>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</si>
  <si>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</si>
  <si>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</si>
  <si>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</si>
  <si>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</si>
  <si>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</si>
  <si>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</si>
  <si>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</si>
  <si>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</si>
  <si>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</si>
  <si>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</si>
  <si>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</si>
  <si>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</si>
  <si>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</si>
  <si>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</si>
  <si>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</si>
  <si>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</si>
  <si>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</si>
  <si>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</si>
  <si>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</si>
  <si>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</si>
  <si>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</si>
  <si>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</si>
  <si>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</si>
  <si>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</si>
  <si>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</si>
  <si>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</si>
  <si>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</si>
  <si>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</si>
  <si>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</si>
  <si>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</si>
  <si>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</si>
  <si>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</si>
  <si>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</si>
  <si>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</si>
  <si>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</si>
  <si>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</si>
  <si>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</si>
  <si>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</si>
  <si>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</si>
  <si>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</si>
  <si>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</si>
  <si>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</si>
  <si>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</si>
  <si>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</si>
  <si>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</si>
  <si>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</si>
  <si>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</si>
  <si>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</si>
  <si>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</si>
  <si>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</si>
  <si>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</si>
  <si>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</si>
  <si>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</si>
  <si>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</si>
  <si>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</si>
  <si>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</si>
  <si>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</si>
  <si>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</si>
  <si>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</si>
  <si>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</si>
  <si>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</si>
  <si>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</si>
  <si>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</si>
  <si>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</si>
  <si>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</si>
  <si>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</si>
  <si>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</si>
  <si>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</si>
  <si>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</si>
  <si>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</si>
  <si>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</si>
  <si>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</si>
  <si>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</si>
  <si>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</si>
  <si>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</si>
  <si>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</si>
  <si>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</si>
  <si>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</si>
  <si>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</si>
  <si>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</si>
  <si>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</si>
  <si>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</si>
  <si>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</si>
  <si>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</si>
  <si>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</si>
  <si>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</si>
  <si>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</si>
  <si>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</si>
  <si>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</si>
  <si>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</si>
  <si>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</si>
  <si>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</si>
  <si>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</si>
  <si>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</si>
  <si>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</si>
  <si>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</si>
  <si>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</si>
  <si>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</si>
  <si>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</si>
  <si>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</si>
  <si>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</si>
  <si>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</si>
  <si>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</si>
  <si>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</si>
  <si>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</si>
  <si>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</si>
  <si>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</si>
  <si>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</si>
  <si>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</si>
  <si>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</si>
  <si>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</si>
  <si>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</si>
  <si>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</si>
  <si>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</si>
  <si>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</si>
  <si>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</si>
  <si>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</si>
  <si>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</si>
  <si>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</si>
  <si>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</si>
  <si>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</si>
  <si>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</si>
  <si>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</si>
  <si>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</si>
  <si>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</si>
  <si>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</si>
  <si>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</si>
  <si>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</si>
  <si>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</si>
  <si>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</si>
  <si>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</si>
  <si>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</si>
  <si>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</si>
  <si>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</si>
  <si>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</si>
  <si>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</si>
  <si>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</si>
  <si>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</si>
  <si>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</si>
  <si>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</si>
  <si>
    <t>КАПМАН ИН ЕООД ИВАНКА ПАВЛОВА</t>
  </si>
  <si>
    <t>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</si>
</sst>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44225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ИВАНКА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44105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44225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01.10.2020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21248</v>
      </c>
      <c r="D6" s="675">
        <f aca="true" t="shared" si="0" ref="D6:D15">C6-E6</f>
        <v>0</v>
      </c>
      <c r="E6" s="674">
        <f>'1-Баланс'!G95</f>
        <v>21248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13892</v>
      </c>
      <c r="D7" s="675">
        <f t="shared" si="0"/>
        <v>556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105</v>
      </c>
      <c r="D8" s="675">
        <f t="shared" si="0"/>
        <v>0</v>
      </c>
      <c r="E8" s="674">
        <f>ABS('2-Отчет за доходите'!C44)-ABS('2-Отчет за доходите'!G44)</f>
        <v>105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300</v>
      </c>
      <c r="D9" s="675">
        <f t="shared" si="0"/>
        <v>0</v>
      </c>
      <c r="E9" s="674">
        <f>'3-Отчет за паричния поток'!C45</f>
        <v>300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350</v>
      </c>
      <c r="D10" s="675">
        <f t="shared" si="0"/>
        <v>0</v>
      </c>
      <c r="E10" s="674">
        <f>'3-Отчет за паричния поток'!C46</f>
        <v>350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13892</v>
      </c>
      <c r="D11" s="675">
        <f t="shared" si="0"/>
        <v>0</v>
      </c>
      <c r="E11" s="674">
        <f>'4-Отчет за собствения капитал'!L34</f>
        <v>13892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0.007558306939245609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0.014274061990212071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0.00494164156626506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1.1356589147286822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675.4666666666667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675.4666666666667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23.333333333333332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23.333333333333332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0.19230769230769232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0.00023531626506024096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0.3457354118588989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0.5295133890008639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0.3461972891566265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0.04858911603800749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0.770193401592719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10.865583456425407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2979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2979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11116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4627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3981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289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880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9782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343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350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10132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21248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451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105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556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13892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7341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7341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7341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21248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197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570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577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774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105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774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105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105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105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879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186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400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288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874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879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879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-100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-75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18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-41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-190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-9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250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249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50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350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350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617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617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105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722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722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13787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13787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105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13892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13892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12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13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13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14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15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15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14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15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15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25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26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8076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2979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2979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2979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61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4627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2662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1965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3981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289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880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880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9782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12822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4627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2662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1965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3981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289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880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880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9782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9782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2979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2979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2979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61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3040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7341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7341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7341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7355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7341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7341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7341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7341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25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</v>
      </c>
      <c r="D20" s="598">
        <f>SUM(D12:D19)</f>
        <v>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451</v>
      </c>
      <c r="H28" s="596">
        <f>SUM(H29:H31)</f>
        <v>-107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105</v>
      </c>
      <c r="H32" s="196">
        <v>558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556</v>
      </c>
      <c r="H34" s="598">
        <f>H28+H32+H33</f>
        <v>451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13892</v>
      </c>
      <c r="H37" s="600">
        <f>H26+H18+H34</f>
        <v>13787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7341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2979</v>
      </c>
      <c r="D48" s="196">
        <v>2846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7341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2979</v>
      </c>
      <c r="D52" s="598">
        <f>SUM(D48:D51)</f>
        <v>2846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61</v>
      </c>
      <c r="D55" s="479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11116</v>
      </c>
      <c r="D56" s="602">
        <f>D20+D21+D22+D28+D33+D46+D52+D54+D55</f>
        <v>10985</v>
      </c>
      <c r="E56" s="100" t="s">
        <v>850</v>
      </c>
      <c r="F56" s="99" t="s">
        <v>172</v>
      </c>
      <c r="G56" s="599">
        <f>G50+G52+G53+G54+G55</f>
        <v>7341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7445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</v>
      </c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4627</v>
      </c>
      <c r="D68" s="196">
        <v>3600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3981</v>
      </c>
      <c r="D70" s="196">
        <v>5354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289</v>
      </c>
      <c r="D71" s="196">
        <v>274</v>
      </c>
      <c r="E71" s="474" t="s">
        <v>47</v>
      </c>
      <c r="F71" s="95" t="s">
        <v>223</v>
      </c>
      <c r="G71" s="597">
        <f>G59+G60+G61+G69+G70</f>
        <v>15</v>
      </c>
      <c r="H71" s="598">
        <f>H59+H60+H61+H69+H70</f>
        <v>7460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880</v>
      </c>
      <c r="D75" s="196">
        <v>730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9782</v>
      </c>
      <c r="D76" s="598">
        <f>SUM(D68:D75)</f>
        <v>9962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</v>
      </c>
      <c r="H79" s="600">
        <f>H71+H73+H75+H77</f>
        <v>7460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343</v>
      </c>
      <c r="D89" s="196">
        <v>293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350</v>
      </c>
      <c r="D92" s="598">
        <f>SUM(D88:D91)</f>
        <v>300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10132</v>
      </c>
      <c r="D94" s="602">
        <f>D65+D76+D85+D92+D93</f>
        <v>10262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21248</v>
      </c>
      <c r="D95" s="604">
        <f>D94+D56</f>
        <v>21247</v>
      </c>
      <c r="E95" s="229" t="s">
        <v>942</v>
      </c>
      <c r="F95" s="489" t="s">
        <v>268</v>
      </c>
      <c r="G95" s="603">
        <f>G37+G40+G56+G79</f>
        <v>21248</v>
      </c>
      <c r="H95" s="604">
        <f>H37+H40+H56+H79</f>
        <v>21247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44225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ИВАНКА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1001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24</v>
      </c>
      <c r="D13" s="317">
        <v>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152</v>
      </c>
      <c r="D15" s="317">
        <v>146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12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197</v>
      </c>
      <c r="D22" s="629">
        <f>SUM(D12:D18)+D19</f>
        <v>203</v>
      </c>
      <c r="E22" s="194" t="s">
        <v>309</v>
      </c>
      <c r="F22" s="237" t="s">
        <v>310</v>
      </c>
      <c r="G22" s="316">
        <v>186</v>
      </c>
      <c r="H22" s="317">
        <v>132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400</v>
      </c>
      <c r="H23" s="317">
        <v>1000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570</v>
      </c>
      <c r="D25" s="317">
        <v>411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288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874</v>
      </c>
      <c r="H27" s="629">
        <f>SUM(H22:H26)</f>
        <v>1132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577</v>
      </c>
      <c r="D29" s="629">
        <f>SUM(D25:D28)</f>
        <v>425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774</v>
      </c>
      <c r="D31" s="635">
        <f>D29+D22</f>
        <v>628</v>
      </c>
      <c r="E31" s="251" t="s">
        <v>824</v>
      </c>
      <c r="F31" s="266" t="s">
        <v>331</v>
      </c>
      <c r="G31" s="253">
        <f>G16+G18+G27</f>
        <v>879</v>
      </c>
      <c r="H31" s="254">
        <f>H16+H18+H27</f>
        <v>1137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105</v>
      </c>
      <c r="D33" s="244">
        <f>IF((H31-D31)&gt;0,H31-D31,0)</f>
        <v>509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774</v>
      </c>
      <c r="D36" s="637">
        <f>D31-D34+D35</f>
        <v>628</v>
      </c>
      <c r="E36" s="262" t="s">
        <v>346</v>
      </c>
      <c r="F36" s="256" t="s">
        <v>347</v>
      </c>
      <c r="G36" s="267">
        <f>G35-G34+G31</f>
        <v>879</v>
      </c>
      <c r="H36" s="268">
        <f>H35-H34+H31</f>
        <v>1137</v>
      </c>
    </row>
    <row r="37" spans="1:8" ht="15.75">
      <c r="A37" s="261" t="s">
        <v>348</v>
      </c>
      <c r="B37" s="231" t="s">
        <v>349</v>
      </c>
      <c r="C37" s="634">
        <f>IF((G36-C36)&gt;0,G36-C36,0)</f>
        <v>105</v>
      </c>
      <c r="D37" s="635">
        <f>IF((H36-D36)&gt;0,H36-D36,0)</f>
        <v>509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-49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-49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105</v>
      </c>
      <c r="D42" s="244">
        <f>+IF((H36-D36-D38)&gt;0,H36-D36-D38,0)</f>
        <v>558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105</v>
      </c>
      <c r="D44" s="268">
        <f>IF(H42=0,IF(D42-D43&gt;0,D42-D43+H43,0),IF(H42-H43&lt;0,H43-H42+D42,0))</f>
        <v>558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879</v>
      </c>
      <c r="D45" s="631">
        <f>D36+D38+D42</f>
        <v>1137</v>
      </c>
      <c r="E45" s="270" t="s">
        <v>373</v>
      </c>
      <c r="F45" s="272" t="s">
        <v>374</v>
      </c>
      <c r="G45" s="630">
        <f>G42+G36</f>
        <v>879</v>
      </c>
      <c r="H45" s="631">
        <f>H42+H36</f>
        <v>1137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44225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ИВАНКА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1001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</v>
      </c>
      <c r="D11" s="196">
        <v>746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-100</v>
      </c>
      <c r="D12" s="196">
        <v>-661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-75</v>
      </c>
      <c r="D14" s="196">
        <v>-155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18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-41</v>
      </c>
      <c r="D20" s="196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-190</v>
      </c>
      <c r="D21" s="659">
        <f>SUM(D11:D20)</f>
        <v>-67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-820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280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-9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</v>
      </c>
      <c r="D33" s="659">
        <f>SUM(D23:D32)</f>
        <v>-540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-319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250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883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249</v>
      </c>
      <c r="D43" s="661">
        <f>SUM(D35:D42)</f>
        <v>564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50</v>
      </c>
      <c r="D44" s="307">
        <f>D43+D33+D21</f>
        <v>-43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300</v>
      </c>
      <c r="D45" s="309">
        <v>343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350</v>
      </c>
      <c r="D46" s="311">
        <f>D45+D44</f>
        <v>300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350</v>
      </c>
      <c r="D47" s="298">
        <v>300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44225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ИВАНКА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1001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617</v>
      </c>
      <c r="J13" s="584">
        <f>'1-Баланс'!H30+'1-Баланс'!H33</f>
        <v>-166</v>
      </c>
      <c r="K13" s="585"/>
      <c r="L13" s="584">
        <f>SUM(C13:K13)</f>
        <v>13787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617</v>
      </c>
      <c r="J17" s="653">
        <f t="shared" si="2"/>
        <v>-166</v>
      </c>
      <c r="K17" s="653">
        <f t="shared" si="2"/>
        <v>0</v>
      </c>
      <c r="L17" s="584">
        <f t="shared" si="1"/>
        <v>13787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105</v>
      </c>
      <c r="J18" s="584">
        <f>+'1-Баланс'!G33</f>
        <v>0</v>
      </c>
      <c r="K18" s="585"/>
      <c r="L18" s="584">
        <f t="shared" si="1"/>
        <v>105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722</v>
      </c>
      <c r="J31" s="653">
        <f t="shared" si="6"/>
        <v>-166</v>
      </c>
      <c r="K31" s="653">
        <f t="shared" si="6"/>
        <v>0</v>
      </c>
      <c r="L31" s="584">
        <f t="shared" si="1"/>
        <v>13892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722</v>
      </c>
      <c r="J34" s="587">
        <f t="shared" si="7"/>
        <v>-166</v>
      </c>
      <c r="K34" s="587">
        <f t="shared" si="7"/>
        <v>0</v>
      </c>
      <c r="L34" s="651">
        <f t="shared" si="1"/>
        <v>13892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44225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ИВАНКА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995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1002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999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44225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ИВАНКА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995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12</v>
      </c>
      <c r="L13" s="328">
        <v>2</v>
      </c>
      <c r="M13" s="328"/>
      <c r="N13" s="329">
        <f t="shared" si="4"/>
        <v>14</v>
      </c>
      <c r="O13" s="328"/>
      <c r="P13" s="328"/>
      <c r="Q13" s="329">
        <f t="shared" si="0"/>
        <v>14</v>
      </c>
      <c r="R13" s="340">
        <f t="shared" si="1"/>
        <v>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13</v>
      </c>
      <c r="L19" s="330">
        <f>SUM(L11:L18)</f>
        <v>2</v>
      </c>
      <c r="M19" s="330">
        <f>SUM(M11:M18)</f>
        <v>0</v>
      </c>
      <c r="N19" s="329">
        <f t="shared" si="4"/>
        <v>15</v>
      </c>
      <c r="O19" s="330">
        <f>SUM(O11:O18)</f>
        <v>0</v>
      </c>
      <c r="P19" s="330">
        <f>SUM(P11:P18)</f>
        <v>0</v>
      </c>
      <c r="Q19" s="329">
        <f t="shared" si="0"/>
        <v>15</v>
      </c>
      <c r="R19" s="340">
        <f t="shared" si="1"/>
        <v>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13</v>
      </c>
      <c r="L42" s="349">
        <f t="shared" si="11"/>
        <v>2</v>
      </c>
      <c r="M42" s="349">
        <f t="shared" si="11"/>
        <v>0</v>
      </c>
      <c r="N42" s="349">
        <f t="shared" si="11"/>
        <v>15</v>
      </c>
      <c r="O42" s="349">
        <f t="shared" si="11"/>
        <v>0</v>
      </c>
      <c r="P42" s="349">
        <f t="shared" si="11"/>
        <v>0</v>
      </c>
      <c r="Q42" s="349">
        <f t="shared" si="11"/>
        <v>15</v>
      </c>
      <c r="R42" s="350">
        <f t="shared" si="11"/>
        <v>8076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44225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ИВАНКА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1002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2979</v>
      </c>
      <c r="D13" s="362">
        <f>SUM(D14:D16)</f>
        <v>0</v>
      </c>
      <c r="E13" s="369">
        <f>SUM(E14:E16)</f>
        <v>2979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2979</v>
      </c>
      <c r="D16" s="368"/>
      <c r="E16" s="369">
        <f t="shared" si="0"/>
        <v>2979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2979</v>
      </c>
      <c r="D21" s="440">
        <f>D13+D17+D18</f>
        <v>0</v>
      </c>
      <c r="E21" s="441">
        <f>E13+E17+E18</f>
        <v>2979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61</v>
      </c>
      <c r="D23" s="443"/>
      <c r="E23" s="442">
        <f t="shared" si="0"/>
        <v>61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4627</v>
      </c>
      <c r="D26" s="362">
        <f>SUM(D27:D29)</f>
        <v>4627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2662</v>
      </c>
      <c r="D27" s="368">
        <v>2662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1965</v>
      </c>
      <c r="D29" s="368">
        <v>1965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3981</v>
      </c>
      <c r="D31" s="368">
        <v>3981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289</v>
      </c>
      <c r="D32" s="368">
        <v>289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880</v>
      </c>
      <c r="D40" s="362">
        <f>SUM(D41:D44)</f>
        <v>880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880</v>
      </c>
      <c r="D44" s="368">
        <v>880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9782</v>
      </c>
      <c r="D45" s="438">
        <f>D26+D30+D31+D33+D32+D34+D35+D40</f>
        <v>9782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12822</v>
      </c>
      <c r="D46" s="444">
        <f>D45+D23+D21+D11</f>
        <v>9782</v>
      </c>
      <c r="E46" s="445">
        <f>E45+E23+E21+E11</f>
        <v>3040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7341</v>
      </c>
      <c r="D54" s="138">
        <f>SUM(D55:D57)</f>
        <v>0</v>
      </c>
      <c r="E54" s="136">
        <f>C54-D54</f>
        <v>7341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7341</v>
      </c>
      <c r="D57" s="197"/>
      <c r="E57" s="136">
        <f t="shared" si="1"/>
        <v>7341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7341</v>
      </c>
      <c r="D68" s="435">
        <f>D54+D58+D63+D64+D65+D66</f>
        <v>0</v>
      </c>
      <c r="E68" s="436">
        <f t="shared" si="1"/>
        <v>7341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</v>
      </c>
      <c r="D73" s="137">
        <f>SUM(D74:D76)</f>
        <v>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</v>
      </c>
      <c r="D98" s="433">
        <f>D87+D82+D77+D73+D97</f>
        <v>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7355</v>
      </c>
      <c r="D99" s="427">
        <f>D98+D70+D68</f>
        <v>14</v>
      </c>
      <c r="E99" s="427">
        <f>E98+E70+E68</f>
        <v>7341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44225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ИВАНКА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1002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44225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ИВАНКА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2020-09-28T13:46:32Z</cp:lastPrinted>
  <dcterms:created xsi:type="dcterms:W3CDTF">2006-09-16T00:00:00Z</dcterms:created>
  <dcterms:modified xsi:type="dcterms:W3CDTF">2021-02-01T11:55:35Z</dcterms:modified>
  <cp:category/>
  <cp:version/>
  <cp:contentType/>
  <cp:contentStatus/>
</cp:coreProperties>
</file>