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<sst xmlns="http://schemas.openxmlformats.org/spreadsheetml/2006/main" count="1064" uniqueCount="871">
  <si>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</si>
  <si>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</si>
  <si>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</si>
  <si>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</si>
  <si>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</si>
  <si>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</si>
  <si>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</si>
  <si>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</si>
  <si>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</si>
  <si>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</si>
  <si>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</si>
  <si>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</si>
  <si>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</si>
  <si>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</si>
  <si>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</si>
  <si>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</si>
  <si>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</si>
  <si>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</si>
  <si>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</si>
  <si>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</si>
  <si>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</si>
  <si>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</si>
  <si>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</si>
  <si>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</si>
  <si>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</si>
  <si>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</si>
  <si>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</si>
  <si>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</si>
  <si>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</si>
  <si>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</si>
  <si>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</si>
  <si>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</si>
  <si>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</si>
  <si>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</si>
  <si>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</si>
  <si>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</si>
  <si>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</si>
  <si>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</si>
  <si>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</si>
  <si>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</si>
  <si>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</si>
  <si>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</si>
  <si>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</si>
  <si>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</si>
  <si>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</si>
  <si>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</si>
  <si>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</si>
  <si>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</si>
  <si>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</si>
  <si>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</si>
  <si>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</si>
  <si>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</si>
  <si>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</si>
  <si>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</si>
  <si>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</si>
  <si>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</si>
  <si>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</si>
  <si>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</si>
  <si>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</si>
  <si>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</si>
  <si>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</si>
  <si>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</si>
  <si>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</si>
  <si>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</si>
  <si>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</si>
  <si>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</si>
  <si>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</si>
  <si>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</si>
  <si>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</si>
  <si>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</si>
  <si>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</si>
  <si>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</si>
  <si>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</si>
  <si>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</si>
  <si>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</si>
  <si>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</si>
  <si>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</si>
  <si>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</si>
  <si>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</si>
  <si>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</si>
  <si>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</si>
  <si>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</si>
  <si>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</si>
  <si>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</si>
  <si>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</si>
  <si>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</si>
  <si>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</si>
  <si>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</si>
  <si>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</si>
  <si>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</si>
  <si>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</si>
  <si>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</si>
  <si>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</si>
  <si>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</si>
  <si>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</si>
  <si>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</si>
  <si>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</si>
  <si>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</si>
  <si>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</si>
  <si>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</si>
  <si>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</si>
  <si>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</si>
  <si>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</si>
  <si>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</si>
  <si>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</si>
  <si>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</si>
  <si>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</si>
  <si>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</si>
  <si>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</si>
  <si>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</si>
  <si>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</si>
  <si>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</si>
  <si>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</si>
  <si>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</si>
  <si>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</si>
  <si>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</si>
  <si>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</si>
  <si>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</si>
  <si>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</si>
  <si>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</si>
  <si>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</si>
  <si>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</si>
  <si>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</si>
  <si>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</si>
  <si>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</si>
  <si>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</si>
  <si>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</si>
  <si>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</si>
  <si>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</si>
  <si>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</si>
  <si>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</si>
  <si>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</si>
  <si>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</si>
  <si>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</si>
  <si>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</si>
  <si>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</si>
  <si>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</si>
  <si>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</si>
  <si>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</si>
  <si>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</si>
  <si>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</si>
  <si>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</si>
  <si>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</si>
  <si>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</si>
  <si>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</si>
  <si>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</si>
  <si>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</si>
  <si>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</si>
  <si>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</si>
  <si>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</si>
  <si>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</si>
  <si>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</si>
  <si>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</si>
  <si>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</si>
  <si>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</si>
  <si>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</si>
  <si>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</si>
  <si>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</si>
  <si>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</si>
  <si>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</si>
  <si>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</si>
  <si>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</si>
  <si>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</si>
  <si>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</si>
  <si>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</si>
  <si>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</si>
  <si>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</si>
  <si>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</si>
  <si>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</si>
  <si>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</si>
  <si>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</si>
  <si>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</si>
  <si>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</si>
  <si>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</si>
  <si>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</si>
  <si>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</si>
  <si>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</si>
  <si>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</si>
  <si>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</si>
  <si>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</si>
  <si>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</si>
  <si>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</si>
  <si>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</si>
  <si>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</si>
  <si>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</si>
  <si>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</si>
  <si>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</si>
  <si>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</si>
  <si>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</si>
  <si>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</si>
  <si>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</si>
  <si>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</si>
  <si>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</si>
  <si>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</si>
  <si>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</si>
  <si>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</si>
  <si>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</si>
  <si>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</si>
  <si>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</si>
  <si>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</si>
  <si>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</si>
  <si>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</si>
  <si>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</si>
  <si>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</si>
  <si>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</si>
  <si>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</si>
  <si>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</si>
  <si>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</si>
  <si>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</si>
  <si>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</si>
  <si>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</si>
  <si>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</si>
  <si>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</si>
  <si>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</si>
  <si>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</si>
  <si>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</si>
  <si>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</si>
  <si>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</si>
  <si>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</si>
  <si>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</si>
  <si>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</si>
  <si>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</si>
  <si>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</si>
  <si>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</si>
  <si>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</si>
  <si>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</si>
  <si>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</si>
  <si>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</si>
  <si>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</si>
  <si>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</si>
  <si>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</si>
  <si>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</si>
  <si>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</si>
  <si>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</si>
  <si>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</si>
  <si>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</si>
  <si>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</si>
  <si>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</si>
  <si>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</si>
  <si>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</si>
  <si>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</si>
  <si>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</si>
  <si>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</si>
  <si>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</si>
  <si>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</si>
  <si>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</si>
  <si>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</si>
  <si>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</si>
  <si>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</si>
  <si>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</si>
  <si>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</si>
  <si>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</si>
  <si>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</si>
  <si>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</si>
  <si>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</si>
  <si>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</si>
  <si>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</si>
  <si>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</si>
  <si>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</si>
  <si>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</si>
  <si>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</si>
  <si>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</si>
  <si>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</si>
  <si>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</si>
  <si>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</si>
  <si>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</si>
  <si>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</si>
  <si>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</si>
  <si>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</si>
  <si>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</si>
  <si>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</si>
  <si>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</si>
  <si>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</si>
  <si>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</si>
  <si>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</si>
  <si>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</si>
  <si>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</si>
  <si>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</si>
  <si>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</si>
  <si>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</si>
  <si>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</si>
  <si>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</si>
  <si>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</si>
  <si>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</si>
  <si>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</si>
  <si>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</si>
  <si>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</si>
  <si>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</si>
  <si>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</si>
  <si>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</si>
  <si>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</si>
  <si>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</si>
  <si>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</si>
  <si>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</si>
  <si>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</si>
  <si>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</si>
  <si>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</si>
  <si>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</si>
  <si>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</si>
  <si>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</si>
  <si>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</si>
  <si>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</si>
  <si>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</si>
  <si>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</si>
  <si>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</si>
  <si>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</si>
  <si>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</si>
  <si>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</si>
  <si>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</si>
  <si>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</si>
  <si>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</si>
  <si>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</si>
  <si>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</si>
  <si>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</si>
  <si>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</si>
  <si>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</si>
  <si>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</si>
  <si>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</si>
  <si>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</si>
  <si>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</si>
  <si>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</si>
  <si>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</si>
  <si>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</si>
  <si>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</si>
  <si>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</si>
  <si>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</si>
  <si>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</si>
  <si>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</si>
  <si>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</si>
  <si>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</si>
  <si>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</si>
  <si>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</si>
  <si>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</si>
  <si>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</si>
  <si>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</si>
  <si>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</si>
  <si>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</si>
  <si>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</si>
  <si>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</si>
  <si>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</si>
  <si>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</si>
  <si>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</si>
  <si>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</si>
  <si>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</si>
  <si>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</si>
  <si>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</si>
  <si>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</si>
  <si>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</si>
  <si>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</si>
  <si>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</si>
  <si>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</si>
  <si>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</si>
  <si>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</si>
  <si>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</si>
  <si>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</si>
  <si>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</si>
  <si>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</si>
  <si>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</si>
  <si>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</si>
  <si>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</si>
  <si>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</si>
  <si>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</si>
  <si>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</si>
  <si>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</si>
  <si>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</si>
  <si>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</si>
  <si>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</si>
  <si>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</si>
  <si>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</si>
  <si>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</si>
  <si>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</si>
  <si>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</si>
  <si>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</si>
  <si>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</si>
  <si>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</si>
  <si>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</si>
  <si>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</si>
  <si>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</si>
  <si>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</si>
  <si>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</si>
  <si>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</si>
  <si>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</si>
  <si>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</si>
  <si>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</si>
  <si>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</si>
  <si>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</si>
  <si>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</si>
  <si>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</si>
  <si>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</si>
  <si>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</si>
  <si>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</si>
  <si>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</si>
  <si>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</si>
  <si>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</si>
  <si>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</si>
  <si>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</si>
  <si>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</si>
  <si>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</si>
  <si>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</si>
  <si>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</si>
  <si>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</si>
  <si>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</si>
  <si>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</si>
  <si>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</si>
  <si>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</si>
  <si>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</si>
  <si>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</si>
  <si>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</si>
  <si>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</si>
  <si>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</si>
  <si>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</si>
  <si>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</si>
  <si>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</si>
  <si>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</si>
  <si>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</si>
  <si>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</si>
  <si>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</si>
  <si>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</si>
  <si>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</si>
  <si>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</si>
  <si>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</si>
  <si>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</si>
  <si>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</si>
  <si>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</si>
  <si>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</si>
  <si>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</si>
  <si>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</si>
  <si>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</si>
  <si>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</si>
  <si>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</si>
  <si>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</si>
  <si>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</si>
  <si>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</si>
  <si>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</si>
  <si>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</si>
  <si>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</si>
  <si>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</si>
  <si>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</si>
  <si>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</si>
  <si>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</si>
  <si>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</si>
  <si>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</si>
  <si>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</si>
  <si>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</si>
  <si>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</si>
  <si>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</si>
  <si>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</si>
  <si>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</si>
  <si>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</si>
  <si>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</si>
  <si>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</si>
  <si>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</si>
  <si>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</si>
  <si>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</si>
  <si>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</si>
  <si>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</si>
  <si>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</si>
  <si>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</si>
  <si>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</si>
  <si>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</si>
  <si>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</si>
  <si>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</si>
  <si>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</si>
  <si>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</si>
  <si>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</si>
  <si>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</si>
  <si>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</si>
  <si>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</si>
  <si>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</si>
  <si>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</si>
  <si>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</si>
  <si>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</si>
  <si>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</si>
  <si>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</si>
  <si>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</si>
  <si>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</si>
  <si>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</si>
  <si>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</si>
  <si>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</si>
  <si>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</si>
  <si>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</si>
  <si>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</si>
  <si>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</si>
  <si>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</si>
  <si>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</si>
  <si>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</si>
  <si>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</si>
  <si>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</si>
  <si>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</si>
  <si>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</si>
  <si>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</si>
  <si>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</si>
  <si>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</si>
  <si>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</si>
  <si>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</si>
  <si>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</si>
  <si>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</si>
  <si>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</si>
  <si>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</si>
  <si>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</si>
  <si>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</si>
  <si>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</si>
  <si>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</si>
  <si>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</si>
  <si>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</si>
  <si>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</si>
  <si>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</si>
  <si>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</si>
  <si>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</si>
  <si>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</si>
  <si>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</si>
  <si>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</si>
  <si>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</si>
  <si>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</si>
  <si>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</si>
  <si>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</si>
  <si>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</si>
  <si>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</si>
  <si>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</si>
  <si>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</si>
  <si>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</si>
  <si>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</si>
  <si>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</si>
  <si>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</si>
  <si>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</si>
  <si>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</si>
  <si>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</si>
  <si>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</si>
  <si>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</si>
  <si>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</si>
  <si>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</si>
  <si>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</si>
  <si>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</si>
  <si>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</si>
  <si>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</si>
  <si>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</si>
  <si>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</si>
  <si>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</si>
  <si>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</si>
  <si>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</si>
  <si>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</si>
  <si>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</si>
  <si>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</si>
  <si>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</si>
  <si>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</si>
  <si>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</si>
  <si>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</si>
  <si>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</si>
  <si>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</si>
  <si>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</si>
  <si>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</si>
  <si>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</si>
  <si>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</si>
  <si>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</si>
  <si>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</si>
  <si>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</si>
  <si>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</si>
  <si>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</si>
  <si>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</si>
  <si>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</si>
  <si>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</si>
  <si>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</si>
  <si>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</si>
  <si>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</si>
  <si>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</si>
  <si>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</si>
  <si>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</si>
  <si>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</si>
  <si>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</si>
  <si>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</si>
  <si>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</si>
  <si>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</si>
  <si>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</si>
  <si>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</si>
  <si>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</si>
  <si>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</si>
  <si>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</si>
  <si>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</si>
  <si>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</si>
  <si>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</si>
  <si>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</si>
  <si>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</si>
  <si>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</si>
  <si>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</si>
  <si>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</si>
  <si>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</si>
  <si>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</si>
  <si>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</si>
  <si>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</si>
  <si>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</si>
  <si>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</si>
  <si>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</si>
  <si>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</si>
  <si>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</si>
  <si>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</si>
  <si>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</si>
  <si>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</si>
  <si>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</si>
  <si>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</si>
  <si>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</si>
  <si>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</si>
  <si>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</si>
  <si>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</si>
  <si>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</si>
  <si>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</si>
  <si>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</si>
  <si>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</si>
  <si>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</si>
  <si>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</si>
  <si>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</si>
  <si>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</si>
  <si>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</si>
  <si>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</si>
  <si>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</si>
  <si>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</si>
  <si>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</si>
  <si>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</si>
  <si>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</si>
  <si>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</si>
  <si>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</si>
  <si>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</si>
  <si>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</si>
  <si>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</si>
  <si>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</si>
  <si>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</si>
  <si>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</si>
  <si>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</si>
  <si>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</si>
  <si>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</si>
  <si>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</si>
  <si>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</si>
  <si>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</si>
  <si>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</si>
  <si>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</si>
  <si>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</si>
  <si>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</si>
  <si>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</si>
  <si>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</si>
  <si>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</si>
  <si>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</si>
  <si>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</si>
  <si>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</si>
  <si>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</si>
  <si>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</si>
  <si>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</si>
  <si>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</si>
  <si>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</si>
  <si>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</si>
  <si>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</si>
  <si>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</si>
  <si>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</si>
  <si>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</si>
  <si>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</si>
  <si>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</si>
  <si>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</si>
  <si>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</si>
  <si>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</si>
  <si>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</si>
  <si>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</si>
  <si>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</si>
  <si>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</si>
  <si>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</si>
  <si>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</si>
  <si>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</si>
  <si>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</si>
  <si>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</si>
  <si>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</si>
  <si>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</si>
  <si>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</si>
  <si>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</si>
  <si>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</si>
  <si>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</si>
  <si>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</si>
  <si>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</si>
  <si>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</si>
  <si>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</si>
  <si>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</si>
  <si>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</si>
  <si>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</si>
  <si>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</si>
  <si>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</si>
  <si>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</si>
  <si>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</si>
  <si>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</si>
  <si>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</si>
  <si>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</si>
  <si>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</si>
  <si>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</si>
  <si>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</si>
  <si>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</si>
  <si>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</si>
  <si>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</si>
  <si>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</si>
  <si>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</si>
  <si>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</si>
  <si>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</si>
  <si>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</si>
  <si>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</si>
  <si>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</si>
  <si>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</si>
  <si>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</si>
  <si>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</si>
  <si>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</si>
  <si>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</si>
  <si>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</si>
  <si>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</si>
  <si>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</si>
  <si>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</si>
  <si>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</si>
  <si>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</si>
  <si>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</si>
  <si>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</si>
  <si>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</si>
  <si>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</si>
  <si>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</si>
  <si>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</si>
  <si>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</si>
  <si>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</si>
  <si>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</si>
  <si>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</si>
  <si>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</si>
  <si>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</si>
  <si>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</si>
  <si>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</si>
  <si>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</si>
  <si>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</si>
  <si>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</si>
  <si>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</si>
  <si>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</si>
  <si>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</si>
  <si>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</si>
  <si>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</si>
  <si>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</si>
  <si>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</si>
  <si>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</si>
  <si>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</si>
  <si>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</si>
  <si>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</si>
  <si>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</si>
  <si>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</si>
  <si>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</si>
  <si>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</si>
  <si>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</si>
  <si>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</si>
  <si>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</si>
  <si>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</si>
  <si>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</si>
  <si>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</si>
  <si>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</si>
  <si>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</si>
  <si>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</si>
  <si>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</si>
  <si>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</si>
  <si>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</si>
  <si>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</si>
  <si>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</si>
  <si>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</si>
  <si>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</si>
  <si>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</si>
  <si>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</si>
  <si>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</si>
  <si>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</si>
  <si>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</si>
  <si>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</si>
  <si>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</si>
  <si>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</si>
  <si>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</si>
  <si>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</si>
  <si>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</si>
  <si>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</si>
  <si>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</si>
  <si>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</si>
  <si>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</si>
  <si>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</si>
  <si>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</si>
  <si>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</si>
  <si>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</si>
  <si>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</si>
  <si>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</si>
  <si>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</si>
  <si>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</si>
  <si>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</si>
  <si>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</si>
  <si>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</si>
  <si>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</si>
  <si>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</si>
  <si>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</si>
  <si>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</si>
  <si>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</si>
  <si>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</si>
  <si>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</si>
  <si>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</si>
  <si>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</si>
  <si>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</si>
  <si>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</si>
  <si>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</si>
  <si>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</si>
  <si>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</si>
  <si>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</si>
  <si>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</si>
  <si>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</si>
  <si>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</si>
  <si>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</si>
  <si>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</si>
  <si>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</si>
  <si>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</si>
  <si>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</si>
  <si>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</si>
  <si>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</si>
  <si>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</si>
  <si>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</si>
  <si>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</si>
  <si>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</si>
  <si>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</si>
  <si>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</si>
  <si>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</si>
  <si>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</si>
  <si>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</si>
  <si>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</si>
  <si>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</si>
  <si>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</si>
  <si>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</si>
  <si>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</si>
  <si>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</si>
  <si>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</si>
  <si>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</si>
  <si>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</si>
  <si>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</si>
  <si>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</si>
  <si>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</si>
  <si>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</si>
  <si>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</si>
  <si>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</si>
  <si>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</si>
  <si>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</si>
  <si>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</si>
  <si>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</si>
  <si>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</si>
  <si>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</si>
  <si>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</si>
  <si>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</si>
  <si>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</si>
  <si>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</si>
  <si>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</si>
  <si>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</si>
  <si>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</si>
  <si>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</si>
  <si>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</si>
  <si>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</si>
  <si>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</si>
  <si>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</si>
  <si>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</si>
  <si>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</si>
  <si>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</si>
  <si>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</si>
  <si>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</si>
  <si>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</si>
  <si>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</si>
  <si>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</si>
  <si>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Ръководител:Тодор Рогачев</t>
  </si>
  <si>
    <t>Тодор Рогачев</t>
  </si>
  <si>
    <t>Ръководител: Тодор Рогачев</t>
  </si>
  <si>
    <t>към 30.09.2014 г.</t>
  </si>
  <si>
    <t>Дата на съставяне: 24.10.2014 г.</t>
  </si>
  <si>
    <t>Съставител: Ивета Гигова</t>
  </si>
  <si>
    <t>24.10.2014 г.</t>
  </si>
  <si>
    <t>Ивета Гигова</t>
  </si>
  <si>
    <t xml:space="preserve">Дата на съставяне: 24.10.2014 г.                              </t>
  </si>
  <si>
    <t xml:space="preserve">Дата  на съставяне: 24.10.2014 г.                                                                                                                          </t>
  </si>
  <si>
    <t>Съставител:  Ивета Гигова</t>
  </si>
  <si>
    <t>Съставител:Ивета Гигова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</si>
</sst>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9">
      <selection activeCell="G49" activeCellId="1" sqref="G79 G4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175326256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862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41912</v>
      </c>
      <c r="D6" s="577">
        <v>41639</v>
      </c>
      <c r="E6" s="217"/>
      <c r="F6" s="169"/>
      <c r="G6" s="578">
        <v>41820</v>
      </c>
      <c r="H6" s="577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36</v>
      </c>
      <c r="D13" s="150">
        <v>1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5</v>
      </c>
      <c r="D16" s="150">
        <v>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41</v>
      </c>
      <c r="D19" s="154">
        <f>SUM(D11:D18)</f>
        <v>3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160</v>
      </c>
      <c r="H27" s="153">
        <f>SUM(H28:H30)</f>
        <v>149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160</v>
      </c>
      <c r="H28" s="151">
        <v>149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67</v>
      </c>
      <c r="H31" s="151">
        <v>11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227</v>
      </c>
      <c r="H33" s="153">
        <f>H27+H31+H32</f>
        <v>160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232</v>
      </c>
      <c r="H36" s="153">
        <f>H25+H17+H33</f>
        <v>165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196</v>
      </c>
      <c r="H48" s="151">
        <v>191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196</v>
      </c>
      <c r="H49" s="153">
        <f>SUM(H43:H48)</f>
        <v>191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41</v>
      </c>
      <c r="D55" s="154">
        <f>D19+D20+D21+D27+D32+D45+D51+D53+D54</f>
        <v>3</v>
      </c>
      <c r="E55" s="235" t="s">
        <v>172</v>
      </c>
      <c r="F55" s="259" t="s">
        <v>173</v>
      </c>
      <c r="G55" s="153">
        <f>G49+G51+G52+G53+G54</f>
        <v>196</v>
      </c>
      <c r="H55" s="153">
        <f>H49+H51+H52+H53+H54</f>
        <v>191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440</v>
      </c>
      <c r="H61" s="153">
        <f>SUM(H62:H68)</f>
        <v>274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396</v>
      </c>
      <c r="H64" s="151">
        <v>227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4</v>
      </c>
      <c r="H65" s="151">
        <v>11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22</v>
      </c>
      <c r="H66" s="151">
        <v>26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4</v>
      </c>
      <c r="H67" s="151">
        <v>5</v>
      </c>
    </row>
    <row r="68" spans="1:8" ht="15">
      <c r="A68" s="233" t="s">
        <v>211</v>
      </c>
      <c r="B68" s="239" t="s">
        <v>212</v>
      </c>
      <c r="C68" s="150">
        <v>765</v>
      </c>
      <c r="D68" s="150">
        <v>539</v>
      </c>
      <c r="E68" s="235" t="s">
        <v>213</v>
      </c>
      <c r="F68" s="240" t="s">
        <v>214</v>
      </c>
      <c r="G68" s="151">
        <v>14</v>
      </c>
      <c r="H68" s="151">
        <v>5</v>
      </c>
    </row>
    <row r="69" spans="1:8" ht="15">
      <c r="A69" s="233" t="s">
        <v>215</v>
      </c>
      <c r="B69" s="239" t="s">
        <v>216</v>
      </c>
      <c r="C69" s="150">
        <v>18</v>
      </c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440</v>
      </c>
      <c r="H71" s="160">
        <f>H59+H60+H61+H69+H70</f>
        <v>274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40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784</v>
      </c>
      <c r="D75" s="154">
        <f>SUM(D67:D74)</f>
        <v>579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440</v>
      </c>
      <c r="H79" s="161">
        <f>H71+H74+H75+H76</f>
        <v>274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16</v>
      </c>
      <c r="D87" s="150">
        <v>13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27</v>
      </c>
      <c r="D88" s="150">
        <v>35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43</v>
      </c>
      <c r="D91" s="154">
        <f>SUM(D87:D90)</f>
        <v>48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827</v>
      </c>
      <c r="D93" s="154">
        <f>D64+D75+D84+D91+D92</f>
        <v>627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868</v>
      </c>
      <c r="D94" s="163">
        <f>D93+D55</f>
        <v>630</v>
      </c>
      <c r="E94" s="447" t="s">
        <v>270</v>
      </c>
      <c r="F94" s="287" t="s">
        <v>271</v>
      </c>
      <c r="G94" s="164">
        <f>G36+G39+G55+G79</f>
        <v>868</v>
      </c>
      <c r="H94" s="164">
        <f>H36+H39+H55+H79</f>
        <v>630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863</v>
      </c>
      <c r="B98" s="430"/>
      <c r="C98" s="583" t="s">
        <v>864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A54" sqref="A5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30.09.2014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321</v>
      </c>
      <c r="D9" s="45">
        <v>438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2150</v>
      </c>
      <c r="D10" s="45">
        <v>1840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2</v>
      </c>
      <c r="D11" s="45">
        <v>1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141</v>
      </c>
      <c r="D12" s="45">
        <v>160</v>
      </c>
      <c r="E12" s="298" t="s">
        <v>78</v>
      </c>
      <c r="F12" s="547" t="s">
        <v>296</v>
      </c>
      <c r="G12" s="548">
        <v>2825</v>
      </c>
      <c r="H12" s="548">
        <v>2588</v>
      </c>
    </row>
    <row r="13" spans="1:18" ht="12">
      <c r="A13" s="296" t="s">
        <v>297</v>
      </c>
      <c r="B13" s="297" t="s">
        <v>298</v>
      </c>
      <c r="C13" s="45">
        <v>24</v>
      </c>
      <c r="D13" s="45">
        <v>27</v>
      </c>
      <c r="E13" s="299" t="s">
        <v>51</v>
      </c>
      <c r="F13" s="549" t="s">
        <v>299</v>
      </c>
      <c r="G13" s="546">
        <f>SUM(G9:G12)</f>
        <v>2825</v>
      </c>
      <c r="H13" s="546">
        <f>SUM(H9:H12)</f>
        <v>2588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120</v>
      </c>
      <c r="D16" s="46">
        <v>141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2758</v>
      </c>
      <c r="D19" s="48">
        <f>SUM(D9:D15)+D16</f>
        <v>2607</v>
      </c>
      <c r="E19" s="302" t="s">
        <v>316</v>
      </c>
      <c r="F19" s="550" t="s">
        <v>317</v>
      </c>
      <c r="G19" s="548">
        <v>1</v>
      </c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1</v>
      </c>
      <c r="D22" s="45">
        <v>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1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2759</v>
      </c>
      <c r="D28" s="49">
        <f>D26+D19</f>
        <v>2608</v>
      </c>
      <c r="E28" s="126" t="s">
        <v>338</v>
      </c>
      <c r="F28" s="552" t="s">
        <v>339</v>
      </c>
      <c r="G28" s="546">
        <f>G13+G15+G24</f>
        <v>2826</v>
      </c>
      <c r="H28" s="546">
        <f>H13+H15+H24</f>
        <v>2588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67</v>
      </c>
      <c r="D30" s="49">
        <f>IF((H28-D28)&gt;0,H28-D28,0)</f>
        <v>0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20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2759</v>
      </c>
      <c r="D33" s="48">
        <f>D28-D31+D32</f>
        <v>2608</v>
      </c>
      <c r="E33" s="126" t="s">
        <v>352</v>
      </c>
      <c r="F33" s="552" t="s">
        <v>353</v>
      </c>
      <c r="G33" s="52">
        <f>G32-G31+G28</f>
        <v>2826</v>
      </c>
      <c r="H33" s="52">
        <f>H32-H31+H28</f>
        <v>2588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67</v>
      </c>
      <c r="D34" s="49">
        <f>IF((H33-D33)&gt;0,H33-D33,0)</f>
        <v>0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20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67</v>
      </c>
      <c r="D39" s="458">
        <f>+IF((H33-D33-D35)&gt;0,H33-D33-D35,0)</f>
        <v>0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20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67</v>
      </c>
      <c r="D41" s="51">
        <f>IF(H39=0,IF(D39-D40&gt;0,D39-D40+H40,0),IF(H39-H40&lt;0,H40-H39+D39,0))</f>
        <v>0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20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2826</v>
      </c>
      <c r="D42" s="52">
        <f>D33+D35+D39</f>
        <v>2608</v>
      </c>
      <c r="E42" s="127" t="s">
        <v>379</v>
      </c>
      <c r="F42" s="128" t="s">
        <v>380</v>
      </c>
      <c r="G42" s="52">
        <f>G39+G33</f>
        <v>2826</v>
      </c>
      <c r="H42" s="52">
        <f>H39+H33</f>
        <v>2608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865</v>
      </c>
      <c r="C48" s="425" t="s">
        <v>381</v>
      </c>
      <c r="D48" s="586" t="s">
        <v>866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96" zoomScalePageLayoutView="0" workbookViewId="0" topLeftCell="A19">
      <selection activeCell="C53" sqref="C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30.09.2014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3122</v>
      </c>
      <c r="D10" s="53">
        <v>4011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-2870</v>
      </c>
      <c r="D11" s="53">
        <v>-3626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-155</v>
      </c>
      <c r="D13" s="53">
        <v>-221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-95</v>
      </c>
      <c r="D14" s="53">
        <v>-135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-1</v>
      </c>
      <c r="D15" s="53">
        <v>-1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</v>
      </c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-5</v>
      </c>
      <c r="D19" s="53">
        <v>-19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-5</v>
      </c>
      <c r="D20" s="54">
        <f>SUM(D10:D19)</f>
        <v>9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-5</v>
      </c>
      <c r="D43" s="54">
        <f>D42+D32+D20</f>
        <v>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48</v>
      </c>
      <c r="D44" s="131">
        <v>40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43</v>
      </c>
      <c r="D45" s="54">
        <f>D44+D43</f>
        <v>48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43</v>
      </c>
      <c r="D46" s="55">
        <v>48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867</v>
      </c>
      <c r="B51" s="434"/>
      <c r="C51" s="317"/>
      <c r="D51" s="317"/>
      <c r="G51" s="132"/>
      <c r="H51" s="132"/>
    </row>
    <row r="52" spans="1:8" ht="12">
      <c r="A52" s="316"/>
      <c r="B52" s="434" t="s">
        <v>864</v>
      </c>
      <c r="C52" s="591"/>
      <c r="D52" s="591"/>
      <c r="G52" s="132"/>
      <c r="H52" s="132"/>
    </row>
    <row r="53" spans="1:8" ht="12">
      <c r="A53" s="316"/>
      <c r="B53" s="434" t="s">
        <v>861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39" sqref="C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30.09.2014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160</v>
      </c>
      <c r="J11" s="57">
        <f>'справка №1-БАЛАНС'!H29+'справка №1-БАЛАНС'!H32</f>
        <v>0</v>
      </c>
      <c r="K11" s="59"/>
      <c r="L11" s="342">
        <f>SUM(C11:K11)</f>
        <v>165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160</v>
      </c>
      <c r="J15" s="60">
        <f t="shared" si="2"/>
        <v>0</v>
      </c>
      <c r="K15" s="60">
        <f t="shared" si="2"/>
        <v>0</v>
      </c>
      <c r="L15" s="342">
        <f t="shared" si="1"/>
        <v>165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67</v>
      </c>
      <c r="J16" s="343">
        <f>+'справка №1-БАЛАНС'!G32</f>
        <v>0</v>
      </c>
      <c r="K16" s="59"/>
      <c r="L16" s="342">
        <f t="shared" si="1"/>
        <v>67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227</v>
      </c>
      <c r="J29" s="58">
        <f t="shared" si="6"/>
        <v>0</v>
      </c>
      <c r="K29" s="58">
        <f t="shared" si="6"/>
        <v>0</v>
      </c>
      <c r="L29" s="342">
        <f t="shared" si="1"/>
        <v>232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227</v>
      </c>
      <c r="J32" s="58">
        <f t="shared" si="7"/>
        <v>0</v>
      </c>
      <c r="K32" s="58">
        <f t="shared" si="7"/>
        <v>0</v>
      </c>
      <c r="L32" s="342">
        <f t="shared" si="1"/>
        <v>232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864</v>
      </c>
      <c r="D38" s="354"/>
      <c r="E38" s="354"/>
      <c r="F38" s="354"/>
      <c r="G38" s="354"/>
      <c r="H38" s="354"/>
      <c r="I38" s="354"/>
      <c r="J38" s="536"/>
      <c r="K38" s="536"/>
      <c r="L38" s="354" t="s">
        <v>861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9">
      <selection activeCell="H47" sqref="H4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ЕМ " ООД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2" t="s">
        <v>5</v>
      </c>
      <c r="B3" s="603"/>
      <c r="C3" s="605" t="str">
        <f>'справка №1-БАЛАНС'!E5</f>
        <v>към 30.09.2014 г.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4</v>
      </c>
      <c r="N3" s="606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7" t="s">
        <v>463</v>
      </c>
      <c r="B5" s="608"/>
      <c r="C5" s="611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0" t="s">
        <v>528</v>
      </c>
      <c r="R5" s="600" t="s">
        <v>529</v>
      </c>
    </row>
    <row r="6" spans="1:18" s="99" customFormat="1" ht="48">
      <c r="A6" s="609"/>
      <c r="B6" s="610"/>
      <c r="C6" s="612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1"/>
      <c r="R6" s="60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</v>
      </c>
      <c r="E11" s="188">
        <v>36</v>
      </c>
      <c r="F11" s="188"/>
      <c r="G11" s="73">
        <f t="shared" si="2"/>
        <v>37</v>
      </c>
      <c r="H11" s="64"/>
      <c r="I11" s="64"/>
      <c r="J11" s="73">
        <f t="shared" si="3"/>
        <v>37</v>
      </c>
      <c r="K11" s="64"/>
      <c r="L11" s="64">
        <v>1</v>
      </c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36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5</v>
      </c>
      <c r="E14" s="188">
        <v>3</v>
      </c>
      <c r="F14" s="188"/>
      <c r="G14" s="73">
        <f t="shared" si="2"/>
        <v>8</v>
      </c>
      <c r="H14" s="64"/>
      <c r="I14" s="64"/>
      <c r="J14" s="73">
        <f t="shared" si="3"/>
        <v>8</v>
      </c>
      <c r="K14" s="64">
        <v>2</v>
      </c>
      <c r="L14" s="64">
        <v>1</v>
      </c>
      <c r="M14" s="64"/>
      <c r="N14" s="73">
        <f t="shared" si="4"/>
        <v>3</v>
      </c>
      <c r="O14" s="64"/>
      <c r="P14" s="64"/>
      <c r="Q14" s="73">
        <f t="shared" si="0"/>
        <v>3</v>
      </c>
      <c r="R14" s="7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6</v>
      </c>
      <c r="E17" s="193">
        <f>SUM(E9:E16)</f>
        <v>39</v>
      </c>
      <c r="F17" s="193">
        <f>SUM(F9:F16)</f>
        <v>0</v>
      </c>
      <c r="G17" s="73">
        <f t="shared" si="2"/>
        <v>45</v>
      </c>
      <c r="H17" s="74">
        <f>SUM(H9:H16)</f>
        <v>0</v>
      </c>
      <c r="I17" s="74">
        <f>SUM(I9:I16)</f>
        <v>0</v>
      </c>
      <c r="J17" s="73">
        <f t="shared" si="3"/>
        <v>45</v>
      </c>
      <c r="K17" s="74">
        <f>SUM(K9:K16)</f>
        <v>2</v>
      </c>
      <c r="L17" s="74">
        <f>SUM(L9:L16)</f>
        <v>2</v>
      </c>
      <c r="M17" s="74">
        <f>SUM(M9:M16)</f>
        <v>0</v>
      </c>
      <c r="N17" s="73">
        <f t="shared" si="4"/>
        <v>4</v>
      </c>
      <c r="O17" s="74">
        <f>SUM(O9:O16)</f>
        <v>0</v>
      </c>
      <c r="P17" s="74">
        <f>SUM(P9:P16)</f>
        <v>0</v>
      </c>
      <c r="Q17" s="73">
        <f t="shared" si="5"/>
        <v>4</v>
      </c>
      <c r="R17" s="73">
        <f t="shared" si="6"/>
        <v>41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6</v>
      </c>
      <c r="E40" s="436">
        <f>E17+E18+E19+E25+E38+E39</f>
        <v>39</v>
      </c>
      <c r="F40" s="436">
        <f aca="true" t="shared" si="13" ref="F40:R40">F17+F18+F19+F25+F38+F39</f>
        <v>0</v>
      </c>
      <c r="G40" s="436">
        <f t="shared" si="13"/>
        <v>45</v>
      </c>
      <c r="H40" s="436">
        <f t="shared" si="13"/>
        <v>0</v>
      </c>
      <c r="I40" s="436">
        <f t="shared" si="13"/>
        <v>0</v>
      </c>
      <c r="J40" s="436">
        <f t="shared" si="13"/>
        <v>45</v>
      </c>
      <c r="K40" s="436">
        <f t="shared" si="13"/>
        <v>2</v>
      </c>
      <c r="L40" s="436">
        <f t="shared" si="13"/>
        <v>2</v>
      </c>
      <c r="M40" s="436">
        <f t="shared" si="13"/>
        <v>0</v>
      </c>
      <c r="N40" s="436">
        <f t="shared" si="13"/>
        <v>4</v>
      </c>
      <c r="O40" s="436">
        <f t="shared" si="13"/>
        <v>0</v>
      </c>
      <c r="P40" s="436">
        <f t="shared" si="13"/>
        <v>0</v>
      </c>
      <c r="Q40" s="436">
        <f t="shared" si="13"/>
        <v>4</v>
      </c>
      <c r="R40" s="436">
        <f t="shared" si="13"/>
        <v>41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863</v>
      </c>
      <c r="C44" s="352"/>
      <c r="D44" s="353"/>
      <c r="E44" s="353"/>
      <c r="F44" s="353"/>
      <c r="G44" s="349"/>
      <c r="H44" s="354" t="s">
        <v>869</v>
      </c>
      <c r="I44" s="354"/>
      <c r="J44" s="354"/>
      <c r="K44" s="354"/>
      <c r="L44" s="354"/>
      <c r="M44" s="354"/>
      <c r="N44" s="354"/>
      <c r="O44" s="598" t="s">
        <v>861</v>
      </c>
      <c r="P44" s="599"/>
      <c r="Q44" s="599"/>
      <c r="R44" s="59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C5:C6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E93" sqref="E9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30.09.2014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765</v>
      </c>
      <c r="D28" s="107">
        <v>765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18</v>
      </c>
      <c r="D29" s="107">
        <v>18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784</v>
      </c>
      <c r="D43" s="103">
        <f>D24+D28+D29+D31+D30+D32+D33+D38</f>
        <v>784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784</v>
      </c>
      <c r="D44" s="102">
        <f>D43+D21+D19+D9</f>
        <v>784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196</v>
      </c>
      <c r="D64" s="107"/>
      <c r="E64" s="118">
        <f t="shared" si="1"/>
        <v>196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196</v>
      </c>
      <c r="D66" s="102">
        <f>D52+D56+D61+D62+D63+D64</f>
        <v>0</v>
      </c>
      <c r="E66" s="118">
        <f t="shared" si="1"/>
        <v>196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440</v>
      </c>
      <c r="D85" s="103">
        <f>SUM(D86:D90)+D94</f>
        <v>440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396</v>
      </c>
      <c r="D87" s="107">
        <v>396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4</v>
      </c>
      <c r="D88" s="107">
        <v>4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22</v>
      </c>
      <c r="D89" s="107">
        <v>22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14</v>
      </c>
      <c r="D90" s="102">
        <f>SUM(D91:D93)</f>
        <v>14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7</v>
      </c>
      <c r="D92" s="107">
        <v>7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7</v>
      </c>
      <c r="D93" s="107">
        <v>7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4</v>
      </c>
      <c r="D94" s="107">
        <v>4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440</v>
      </c>
      <c r="D96" s="103">
        <f>D85+D80+D75+D71+D95</f>
        <v>440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636</v>
      </c>
      <c r="D97" s="103">
        <f>D96+D68+D66</f>
        <v>440</v>
      </c>
      <c r="E97" s="103">
        <f>E96+E68+E66</f>
        <v>196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863</v>
      </c>
      <c r="B109" s="614"/>
      <c r="C109" s="614" t="s">
        <v>870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861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C31" sqref="C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30.09.2014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863</v>
      </c>
      <c r="B30" s="457"/>
      <c r="C30" s="614" t="s">
        <v>864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861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D16" sqref="D16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30.09.2014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863</v>
      </c>
      <c r="B151" s="451"/>
      <c r="C151" s="629" t="s">
        <v>864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861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Gergana Ilieva</cp:lastModifiedBy>
  <cp:lastPrinted>2014-10-23T07:37:29Z</cp:lastPrinted>
  <dcterms:created xsi:type="dcterms:W3CDTF">2000-06-29T12:02:40Z</dcterms:created>
  <dcterms:modified xsi:type="dcterms:W3CDTF">2014-10-23T08:09:49Z</dcterms:modified>
  <cp:category/>
  <cp:version/>
  <cp:contentType/>
  <cp:contentStatus/>
</cp:coreProperties>
</file>