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<sst xmlns="http://schemas.openxmlformats.org/spreadsheetml/2006/main" count="1059" uniqueCount="866">
  <si>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</si>
  <si>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</si>
  <si>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</si>
  <si>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</si>
  <si>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</si>
  <si>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</si>
  <si>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</si>
  <si>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</si>
  <si>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</si>
  <si>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</si>
  <si>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</si>
  <si>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</si>
  <si>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</si>
  <si>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</si>
  <si>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</si>
  <si>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</si>
  <si>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</si>
  <si>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</si>
  <si>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</si>
  <si>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</si>
  <si>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</si>
  <si>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</si>
  <si>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</si>
  <si>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</si>
  <si>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</si>
  <si>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</si>
  <si>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</si>
  <si>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</si>
  <si>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</si>
  <si>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</si>
  <si>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</si>
  <si>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</si>
  <si>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</si>
  <si>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</si>
  <si>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</si>
  <si>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</si>
  <si>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</si>
  <si>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</si>
  <si>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</si>
  <si>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</si>
  <si>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</si>
  <si>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</si>
  <si>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</si>
  <si>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</si>
  <si>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</si>
  <si>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</si>
  <si>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</si>
  <si>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</si>
  <si>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</si>
  <si>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</si>
  <si>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</si>
  <si>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</si>
  <si>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</si>
  <si>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</si>
  <si>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</si>
  <si>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</si>
  <si>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</si>
  <si>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</si>
  <si>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</si>
  <si>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</si>
  <si>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</si>
  <si>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</si>
  <si>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</si>
  <si>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</si>
  <si>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</si>
  <si>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</si>
  <si>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</si>
  <si>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</si>
  <si>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</si>
  <si>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</si>
  <si>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</si>
  <si>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</si>
  <si>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</si>
  <si>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</si>
  <si>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</si>
  <si>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</si>
  <si>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</si>
  <si>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</si>
  <si>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</si>
  <si>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</si>
  <si>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</si>
  <si>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</si>
  <si>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</si>
  <si>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</si>
  <si>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</si>
  <si>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</si>
  <si>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</si>
  <si>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</si>
  <si>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</si>
  <si>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</si>
  <si>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</si>
  <si>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</si>
  <si>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</si>
  <si>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</si>
  <si>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</si>
  <si>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</si>
  <si>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</si>
  <si>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</si>
  <si>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</si>
  <si>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</si>
  <si>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</si>
  <si>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</si>
  <si>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</si>
  <si>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</si>
  <si>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</si>
  <si>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</si>
  <si>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</si>
  <si>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</si>
  <si>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</si>
  <si>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</si>
  <si>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</si>
  <si>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</si>
  <si>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</si>
  <si>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</si>
  <si>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</si>
  <si>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</si>
  <si>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</si>
  <si>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</si>
  <si>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</si>
  <si>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</si>
  <si>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</si>
  <si>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</si>
  <si>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</si>
  <si>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</si>
  <si>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</si>
  <si>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</si>
  <si>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</si>
  <si>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</si>
  <si>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</si>
  <si>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</si>
  <si>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</si>
  <si>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</si>
  <si>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</si>
  <si>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</si>
  <si>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</si>
  <si>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</si>
  <si>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</si>
  <si>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</si>
  <si>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</si>
  <si>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</si>
  <si>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</si>
  <si>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</si>
  <si>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</si>
  <si>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</si>
  <si>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</si>
  <si>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</si>
  <si>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</si>
  <si>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</si>
  <si>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</si>
  <si>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</si>
  <si>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</si>
  <si>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</si>
  <si>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</si>
  <si>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</si>
  <si>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</si>
  <si>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</si>
  <si>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</si>
  <si>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</si>
  <si>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</si>
  <si>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</si>
  <si>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</si>
  <si>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</si>
  <si>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</si>
  <si>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</si>
  <si>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</si>
  <si>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</si>
  <si>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</si>
  <si>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</si>
  <si>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</si>
  <si>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</si>
  <si>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</si>
  <si>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</si>
  <si>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</si>
  <si>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</si>
  <si>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</si>
  <si>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</si>
  <si>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</si>
  <si>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</si>
  <si>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</si>
  <si>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</si>
  <si>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</si>
  <si>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</si>
  <si>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</si>
  <si>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</si>
  <si>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</si>
  <si>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</si>
  <si>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</si>
  <si>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</si>
  <si>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</si>
  <si>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</si>
  <si>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</si>
  <si>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</si>
  <si>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</si>
  <si>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</si>
  <si>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</si>
  <si>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</si>
  <si>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</si>
  <si>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</si>
  <si>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</si>
  <si>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</si>
  <si>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</si>
  <si>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</si>
  <si>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</si>
  <si>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</si>
  <si>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</si>
  <si>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</si>
  <si>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</si>
  <si>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</si>
  <si>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</si>
  <si>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</si>
  <si>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</si>
  <si>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</si>
  <si>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</si>
  <si>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</si>
  <si>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</si>
  <si>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</si>
  <si>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</si>
  <si>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</si>
  <si>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</si>
  <si>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</si>
  <si>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</si>
  <si>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</si>
  <si>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</si>
  <si>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</si>
  <si>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</si>
  <si>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</si>
  <si>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</si>
  <si>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</si>
  <si>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</si>
  <si>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</si>
  <si>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</si>
  <si>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</si>
  <si>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</si>
  <si>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</si>
  <si>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</si>
  <si>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</si>
  <si>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</si>
  <si>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</si>
  <si>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</si>
  <si>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</si>
  <si>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</si>
  <si>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</si>
  <si>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</si>
  <si>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</si>
  <si>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</si>
  <si>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</si>
  <si>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</si>
  <si>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</si>
  <si>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</si>
  <si>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</si>
  <si>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</si>
  <si>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</si>
  <si>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</si>
  <si>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</si>
  <si>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</si>
  <si>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</si>
  <si>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</si>
  <si>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</si>
  <si>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</si>
  <si>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</si>
  <si>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</si>
  <si>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</si>
  <si>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</si>
  <si>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</si>
  <si>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</si>
  <si>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</si>
  <si>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</si>
  <si>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</si>
  <si>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</si>
  <si>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</si>
  <si>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</si>
  <si>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</si>
  <si>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</si>
  <si>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</si>
  <si>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</si>
  <si>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</si>
  <si>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</si>
  <si>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</si>
  <si>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</si>
  <si>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</si>
  <si>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</si>
  <si>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</si>
  <si>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</si>
  <si>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</si>
  <si>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</si>
  <si>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</si>
  <si>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</si>
  <si>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</si>
  <si>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</si>
  <si>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</si>
  <si>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</si>
  <si>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</si>
  <si>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</si>
  <si>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</si>
  <si>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</si>
  <si>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</si>
  <si>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</si>
  <si>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</si>
  <si>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</si>
  <si>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</si>
  <si>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</si>
  <si>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</si>
  <si>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</si>
  <si>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</si>
  <si>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</si>
  <si>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</si>
  <si>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</si>
  <si>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</si>
  <si>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</si>
  <si>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</si>
  <si>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</si>
  <si>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</si>
  <si>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</si>
  <si>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</si>
  <si>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</si>
  <si>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</si>
  <si>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</si>
  <si>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</si>
  <si>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</si>
  <si>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</si>
  <si>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</si>
  <si>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</si>
  <si>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</si>
  <si>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</si>
  <si>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</si>
  <si>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</si>
  <si>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</si>
  <si>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</si>
  <si>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</si>
  <si>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</si>
  <si>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</si>
  <si>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</si>
  <si>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</si>
  <si>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</si>
  <si>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</si>
  <si>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</si>
  <si>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</si>
  <si>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</si>
  <si>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</si>
  <si>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</si>
  <si>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</si>
  <si>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</si>
  <si>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</si>
  <si>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</si>
  <si>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</si>
  <si>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</si>
  <si>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</si>
  <si>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</si>
  <si>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</si>
  <si>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</si>
  <si>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</si>
  <si>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</si>
  <si>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</si>
  <si>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</si>
  <si>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</si>
  <si>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</si>
  <si>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</si>
  <si>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</si>
  <si>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</si>
  <si>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</si>
  <si>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</si>
  <si>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</si>
  <si>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</si>
  <si>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</si>
  <si>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</si>
  <si>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</si>
  <si>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</si>
  <si>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</si>
  <si>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</si>
  <si>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</si>
  <si>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</si>
  <si>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</si>
  <si>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</si>
  <si>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</si>
  <si>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</si>
  <si>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</si>
  <si>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</si>
  <si>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</si>
  <si>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</si>
  <si>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</si>
  <si>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</si>
  <si>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</si>
  <si>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</si>
  <si>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</si>
  <si>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</si>
  <si>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</si>
  <si>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</si>
  <si>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</si>
  <si>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</si>
  <si>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</si>
  <si>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</si>
  <si>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</si>
  <si>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</si>
  <si>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</si>
  <si>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</si>
  <si>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</si>
  <si>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</si>
  <si>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</si>
  <si>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</si>
  <si>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</si>
  <si>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</si>
  <si>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</si>
  <si>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</si>
  <si>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</si>
  <si>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</si>
  <si>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</si>
  <si>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</si>
  <si>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</si>
  <si>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</si>
  <si>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</si>
  <si>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</si>
  <si>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</si>
  <si>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</si>
  <si>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</si>
  <si>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</si>
  <si>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</si>
  <si>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</si>
  <si>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</si>
  <si>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</si>
  <si>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</si>
  <si>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</si>
  <si>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</si>
  <si>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</si>
  <si>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</si>
  <si>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</si>
  <si>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</si>
  <si>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</si>
  <si>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</si>
  <si>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</si>
  <si>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</si>
  <si>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</si>
  <si>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</si>
  <si>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</si>
  <si>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</si>
  <si>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</si>
  <si>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</si>
  <si>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</si>
  <si>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</si>
  <si>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</si>
  <si>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</si>
  <si>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</si>
  <si>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</si>
  <si>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</si>
  <si>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</si>
  <si>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</si>
  <si>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</si>
  <si>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</si>
  <si>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</si>
  <si>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</si>
  <si>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</si>
  <si>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</si>
  <si>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</si>
  <si>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</si>
  <si>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</si>
  <si>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</si>
  <si>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</si>
  <si>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</si>
  <si>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</si>
  <si>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</si>
  <si>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</si>
  <si>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</si>
  <si>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</si>
  <si>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</si>
  <si>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</si>
  <si>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</si>
  <si>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</si>
  <si>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</si>
  <si>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</si>
  <si>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</si>
  <si>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</si>
  <si>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</si>
  <si>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</si>
  <si>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</si>
  <si>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</si>
  <si>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</si>
  <si>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</si>
  <si>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</si>
  <si>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</si>
  <si>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</si>
  <si>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</si>
  <si>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</si>
  <si>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</si>
  <si>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</si>
  <si>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</si>
  <si>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</si>
  <si>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</si>
  <si>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</si>
  <si>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</si>
  <si>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</si>
  <si>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</si>
  <si>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</si>
  <si>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</si>
  <si>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</si>
  <si>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</si>
  <si>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</si>
  <si>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</si>
  <si>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</si>
  <si>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</si>
  <si>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</si>
  <si>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</si>
  <si>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</si>
  <si>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</si>
  <si>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</si>
  <si>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</si>
  <si>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</si>
  <si>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</si>
  <si>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</si>
  <si>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</si>
  <si>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</si>
  <si>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</si>
  <si>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</si>
  <si>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</si>
  <si>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</si>
  <si>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</si>
  <si>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</si>
  <si>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</si>
  <si>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</si>
  <si>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</si>
  <si>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</si>
  <si>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</si>
  <si>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</si>
  <si>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</si>
  <si>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</si>
  <si>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</si>
  <si>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</si>
  <si>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</si>
  <si>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</si>
  <si>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</si>
  <si>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</si>
  <si>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</si>
  <si>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</si>
  <si>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</si>
  <si>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</si>
  <si>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</si>
  <si>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</si>
  <si>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</si>
  <si>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</si>
  <si>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</si>
  <si>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</si>
  <si>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</si>
  <si>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</si>
  <si>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</si>
  <si>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</si>
  <si>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</si>
  <si>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</si>
  <si>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</si>
  <si>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</si>
  <si>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</si>
  <si>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</si>
  <si>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</si>
  <si>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</si>
  <si>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</si>
  <si>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</si>
  <si>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</si>
  <si>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</si>
  <si>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</si>
  <si>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</si>
  <si>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</si>
  <si>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</si>
  <si>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</si>
  <si>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</si>
  <si>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</si>
  <si>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</si>
  <si>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</si>
  <si>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</si>
  <si>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</si>
  <si>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</si>
  <si>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</si>
  <si>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</si>
  <si>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</si>
  <si>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</si>
  <si>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</si>
  <si>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</si>
  <si>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</si>
  <si>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</si>
  <si>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</si>
  <si>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</si>
  <si>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</si>
  <si>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</si>
  <si>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</si>
  <si>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</si>
  <si>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</si>
  <si>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</si>
  <si>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</si>
  <si>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</si>
  <si>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</si>
  <si>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</si>
  <si>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</si>
  <si>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</si>
  <si>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</si>
  <si>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</si>
  <si>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</si>
  <si>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</si>
  <si>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</si>
  <si>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</si>
  <si>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</si>
  <si>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</si>
  <si>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</si>
  <si>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</si>
  <si>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</si>
  <si>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</si>
  <si>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</si>
  <si>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</si>
  <si>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</si>
  <si>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</si>
  <si>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</si>
  <si>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</si>
  <si>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</si>
  <si>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</si>
  <si>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</si>
  <si>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</si>
  <si>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</si>
  <si>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</si>
  <si>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</si>
  <si>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</si>
  <si>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</si>
  <si>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</si>
  <si>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</si>
  <si>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</si>
  <si>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</si>
  <si>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</si>
  <si>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</si>
  <si>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</si>
  <si>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</si>
  <si>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</si>
  <si>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</si>
  <si>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</si>
  <si>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</si>
  <si>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</si>
  <si>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</si>
  <si>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</si>
  <si>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</si>
  <si>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</si>
  <si>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</si>
  <si>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</si>
  <si>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</si>
  <si>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</si>
  <si>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</si>
  <si>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</si>
  <si>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</si>
  <si>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</si>
  <si>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</si>
  <si>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</si>
  <si>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</si>
  <si>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</si>
  <si>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</si>
  <si>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</si>
  <si>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</si>
  <si>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</si>
  <si>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</si>
  <si>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</si>
  <si>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</si>
  <si>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</si>
  <si>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</si>
  <si>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</si>
  <si>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</si>
  <si>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</si>
  <si>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</si>
  <si>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</si>
  <si>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</si>
  <si>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</si>
  <si>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</si>
  <si>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</si>
  <si>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</si>
  <si>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</si>
  <si>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</si>
  <si>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</si>
  <si>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</si>
  <si>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</si>
  <si>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</si>
  <si>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</si>
  <si>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</si>
  <si>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</si>
  <si>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</si>
  <si>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</si>
  <si>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</si>
  <si>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</si>
  <si>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</si>
  <si>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</si>
  <si>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</si>
  <si>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</si>
  <si>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</si>
  <si>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</si>
  <si>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</si>
  <si>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</si>
  <si>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</si>
  <si>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</si>
  <si>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</si>
  <si>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</si>
  <si>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</si>
  <si>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</si>
  <si>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</si>
  <si>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</si>
  <si>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</si>
  <si>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</si>
  <si>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</si>
  <si>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</si>
  <si>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</si>
  <si>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</si>
  <si>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</si>
  <si>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</si>
  <si>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</si>
  <si>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</si>
  <si>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</si>
  <si>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</si>
  <si>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</si>
  <si>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</si>
  <si>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</si>
  <si>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</si>
  <si>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</si>
  <si>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</si>
  <si>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</si>
  <si>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</si>
  <si>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</si>
  <si>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</si>
  <si>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</si>
  <si>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</si>
  <si>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</si>
  <si>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</si>
  <si>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</si>
  <si>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</si>
  <si>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</si>
  <si>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</si>
  <si>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</si>
  <si>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</si>
  <si>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</si>
  <si>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</si>
  <si>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</si>
  <si>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</si>
  <si>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</si>
  <si>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</si>
  <si>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</si>
  <si>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</si>
  <si>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</si>
  <si>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</si>
  <si>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</si>
  <si>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</si>
  <si>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</si>
  <si>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</si>
  <si>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</si>
  <si>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</si>
  <si>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</si>
  <si>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</si>
  <si>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</si>
  <si>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</si>
  <si>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</si>
  <si>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</si>
  <si>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</si>
  <si>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</si>
  <si>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</si>
  <si>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</si>
  <si>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</si>
  <si>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</si>
  <si>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</si>
  <si>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</si>
  <si>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</si>
  <si>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</si>
  <si>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</si>
  <si>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</si>
  <si>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</si>
  <si>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</si>
  <si>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</si>
  <si>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</si>
  <si>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</si>
  <si>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</si>
  <si>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</si>
  <si>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</si>
  <si>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</si>
  <si>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</si>
  <si>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</si>
  <si>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</si>
  <si>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</si>
  <si>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</si>
  <si>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</si>
  <si>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</si>
  <si>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</si>
  <si>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</si>
  <si>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</si>
  <si>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</si>
  <si>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</si>
  <si>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</si>
  <si>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</si>
  <si>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</si>
  <si>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</si>
  <si>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</si>
  <si>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</si>
  <si>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</si>
  <si>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</si>
  <si>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</si>
  <si>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</si>
  <si>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</si>
  <si>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</si>
  <si>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</si>
  <si>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</si>
  <si>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</si>
  <si>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</si>
  <si>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</si>
  <si>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</si>
  <si>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</si>
  <si>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</si>
  <si>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</si>
  <si>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</si>
  <si>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</si>
  <si>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</si>
  <si>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</si>
  <si>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</si>
  <si>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</si>
  <si>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</si>
  <si>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</si>
  <si>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</si>
  <si>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</si>
  <si>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</si>
  <si>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</si>
  <si>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</si>
  <si>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</si>
  <si>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</si>
  <si>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</si>
  <si>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</si>
  <si>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</si>
  <si>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</si>
  <si>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</si>
  <si>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</si>
  <si>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</si>
  <si>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</si>
  <si>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</si>
  <si>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</si>
  <si>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</si>
  <si>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</si>
  <si>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</si>
  <si>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</si>
  <si>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</si>
  <si>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</si>
  <si>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</si>
  <si>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</si>
  <si>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</si>
  <si>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</si>
  <si>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</si>
  <si>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</si>
  <si>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</si>
  <si>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</si>
  <si>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</si>
  <si>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</si>
  <si>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</si>
  <si>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</si>
  <si>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</si>
  <si>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</si>
  <si>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</si>
  <si>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</si>
  <si>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</si>
  <si>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</si>
  <si>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</si>
  <si>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</si>
  <si>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</si>
  <si>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</si>
  <si>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</si>
  <si>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</si>
  <si>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</si>
  <si>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</si>
  <si>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</si>
  <si>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</si>
  <si>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</si>
  <si>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31.03.2014 год.</t>
  </si>
  <si>
    <t>Предходен период 31.03.2012</t>
  </si>
  <si>
    <t>Текущ период 31.03.2014</t>
  </si>
  <si>
    <t>Дата на съставяне: 11.04.2014</t>
  </si>
  <si>
    <t>Дата на съставяне: 11.04.2014г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</si>
</sst>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1" fontId="19" fillId="0" borderId="14" xfId="31" applyNumberFormat="1" applyFont="1" applyFill="1" applyBorder="1" applyAlignment="1" applyProtection="1">
      <alignment vertical="center"/>
      <protection/>
    </xf>
    <xf numFmtId="0" fontId="14" fillId="0" borderId="0" xfId="25" applyFont="1" applyAlignment="1" applyProtection="1">
      <alignment horizontal="center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3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2"/>
  <sheetViews>
    <sheetView tabSelected="1" zoomScale="75" zoomScaleNormal="75" workbookViewId="0" topLeftCell="A66">
      <selection activeCell="B94" sqref="B94"/>
    </sheetView>
  </sheetViews>
  <sheetFormatPr defaultColWidth="9.14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4.14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5" t="s">
        <v>1</v>
      </c>
      <c r="B3" s="566"/>
      <c r="C3" s="566"/>
      <c r="D3" s="566"/>
      <c r="E3" s="11" t="s">
        <v>848</v>
      </c>
      <c r="F3" s="12" t="s">
        <v>2</v>
      </c>
      <c r="G3" s="6"/>
      <c r="H3" s="13">
        <v>102003626</v>
      </c>
    </row>
    <row r="4" spans="1:8" ht="15">
      <c r="A4" s="565" t="s">
        <v>3</v>
      </c>
      <c r="B4" s="571"/>
      <c r="C4" s="571"/>
      <c r="D4" s="571"/>
      <c r="E4" s="14" t="s">
        <v>4</v>
      </c>
      <c r="F4" s="567" t="s">
        <v>5</v>
      </c>
      <c r="G4" s="568"/>
      <c r="H4" s="13" t="s">
        <v>6</v>
      </c>
    </row>
    <row r="5" spans="1:8" ht="28.5">
      <c r="A5" s="565" t="s">
        <v>7</v>
      </c>
      <c r="B5" s="566"/>
      <c r="C5" s="566"/>
      <c r="D5" s="566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182</v>
      </c>
      <c r="D12" s="41">
        <v>188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204</v>
      </c>
      <c r="D14" s="41">
        <v>212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11</v>
      </c>
      <c r="D15" s="41">
        <v>13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7</v>
      </c>
      <c r="D16" s="41">
        <v>8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11</v>
      </c>
      <c r="D18" s="41">
        <v>12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4293</v>
      </c>
      <c r="D19" s="54">
        <f>SUM(D10:D18)</f>
        <v>4311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5</v>
      </c>
      <c r="D26" s="41">
        <v>6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5</v>
      </c>
      <c r="D27" s="54">
        <f>SUM(D23:D26)</f>
        <v>6</v>
      </c>
      <c r="E27" s="61" t="s">
        <v>85</v>
      </c>
      <c r="F27" s="42" t="s">
        <v>86</v>
      </c>
      <c r="G27" s="49">
        <f>G28+G29+G30</f>
        <v>-5187</v>
      </c>
      <c r="H27" s="49">
        <f>H28+H29+H30</f>
        <v>-3179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-5187</v>
      </c>
      <c r="H29" s="46">
        <v>-3179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-160</v>
      </c>
      <c r="H32" s="46">
        <v>-2007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-5347</v>
      </c>
      <c r="H33" s="49">
        <f>H27+H31+H32</f>
        <v>-5186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-745</v>
      </c>
      <c r="H36" s="49">
        <f>H17+H25+H33</f>
        <v>-584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7296</v>
      </c>
      <c r="H41" s="43">
        <v>7296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/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7296</v>
      </c>
      <c r="H47" s="49">
        <f>SUM(H41:H46)</f>
        <v>7296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281</v>
      </c>
      <c r="H51" s="43">
        <v>281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4305</v>
      </c>
      <c r="D53" s="54">
        <f>D19+D20+D21+D27+D32+D43+D49+D51+D52</f>
        <v>4324</v>
      </c>
      <c r="E53" s="36" t="s">
        <v>171</v>
      </c>
      <c r="F53" s="69" t="s">
        <v>172</v>
      </c>
      <c r="G53" s="49">
        <f>G47+G49+G50+G51+G52</f>
        <v>7577</v>
      </c>
      <c r="H53" s="49">
        <f>H47+H49+H50+H51+H52</f>
        <v>7577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1311</v>
      </c>
      <c r="D56" s="41">
        <v>1311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796</v>
      </c>
      <c r="E59" s="45" t="s">
        <v>188</v>
      </c>
      <c r="F59" s="83" t="s">
        <v>189</v>
      </c>
      <c r="G59" s="49">
        <f>SUM(G60:G66)</f>
        <v>3115</v>
      </c>
      <c r="H59" s="49">
        <f>SUM(H60:H66)</f>
        <v>3322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>
        <v>1</v>
      </c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2107</v>
      </c>
      <c r="D62" s="54">
        <f>SUM(D56:D61)</f>
        <v>2107</v>
      </c>
      <c r="E62" s="36" t="s">
        <v>199</v>
      </c>
      <c r="F62" s="42" t="s">
        <v>200</v>
      </c>
      <c r="G62" s="43">
        <v>1260</v>
      </c>
      <c r="H62" s="43">
        <v>1457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726</v>
      </c>
      <c r="H63" s="43">
        <v>726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401</v>
      </c>
      <c r="H64" s="43">
        <v>402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394</v>
      </c>
      <c r="E65" s="36" t="s">
        <v>208</v>
      </c>
      <c r="F65" s="42" t="s">
        <v>209</v>
      </c>
      <c r="G65" s="43">
        <v>49</v>
      </c>
      <c r="H65" s="43">
        <v>39</v>
      </c>
    </row>
    <row r="66" spans="1:8" ht="12.75" customHeight="1">
      <c r="A66" s="34" t="s">
        <v>210</v>
      </c>
      <c r="B66" s="40" t="s">
        <v>211</v>
      </c>
      <c r="C66" s="41">
        <v>319</v>
      </c>
      <c r="D66" s="41">
        <v>332</v>
      </c>
      <c r="E66" s="36" t="s">
        <v>212</v>
      </c>
      <c r="F66" s="42" t="s">
        <v>213</v>
      </c>
      <c r="G66" s="43">
        <v>235</v>
      </c>
      <c r="H66" s="43">
        <v>253</v>
      </c>
    </row>
    <row r="67" spans="1:8" ht="12.75" customHeight="1">
      <c r="A67" s="34" t="s">
        <v>214</v>
      </c>
      <c r="B67" s="40" t="s">
        <v>215</v>
      </c>
      <c r="C67" s="41">
        <v>1079</v>
      </c>
      <c r="D67" s="41">
        <v>1083</v>
      </c>
      <c r="E67" s="57" t="s">
        <v>80</v>
      </c>
      <c r="F67" s="42" t="s">
        <v>216</v>
      </c>
      <c r="G67" s="43">
        <v>791</v>
      </c>
      <c r="H67" s="43">
        <v>468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16</v>
      </c>
      <c r="H68" s="43">
        <v>16</v>
      </c>
    </row>
    <row r="69" spans="1:18" ht="12.75" customHeight="1">
      <c r="A69" s="34" t="s">
        <v>220</v>
      </c>
      <c r="B69" s="40" t="s">
        <v>221</v>
      </c>
      <c r="C69" s="41"/>
      <c r="D69" s="41"/>
      <c r="E69" s="61" t="s">
        <v>48</v>
      </c>
      <c r="F69" s="84" t="s">
        <v>222</v>
      </c>
      <c r="G69" s="85">
        <f>G57+G58+G59+G67+G68</f>
        <v>3922</v>
      </c>
      <c r="H69" s="85">
        <f>H57+H58+H59+H67+H68</f>
        <v>3806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2509</v>
      </c>
      <c r="D72" s="41">
        <v>2518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4302</v>
      </c>
      <c r="D73" s="54">
        <f>SUM(D65:D72)</f>
        <v>4327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3922</v>
      </c>
      <c r="H77" s="90">
        <f>H69+H72+H73+H74</f>
        <v>3806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4</v>
      </c>
      <c r="D85" s="41">
        <v>11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33</v>
      </c>
      <c r="D86" s="41">
        <v>27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37</v>
      </c>
      <c r="D87" s="54">
        <f>SUM(D85:D86)</f>
        <v>38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3</v>
      </c>
      <c r="D88" s="41">
        <v>3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6449</v>
      </c>
      <c r="D89" s="54">
        <f>D62+D73+D82+D87+D88</f>
        <v>6475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10754</v>
      </c>
      <c r="D90" s="96">
        <f>D53+D89</f>
        <v>10799</v>
      </c>
      <c r="E90" s="97" t="s">
        <v>263</v>
      </c>
      <c r="F90" s="98" t="s">
        <v>264</v>
      </c>
      <c r="G90" s="556">
        <f>G36+G37+G53+G77</f>
        <v>10754</v>
      </c>
      <c r="H90" s="556">
        <f>H36+H37+H53+H77</f>
        <v>10799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865</v>
      </c>
      <c r="B94" s="106"/>
      <c r="C94" s="569" t="s">
        <v>852</v>
      </c>
      <c r="D94" s="569"/>
      <c r="E94" s="569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9" t="s">
        <v>858</v>
      </c>
      <c r="D96" s="570"/>
      <c r="E96" s="570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2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9">
      <selection activeCell="B48" sqref="B48"/>
    </sheetView>
  </sheetViews>
  <sheetFormatPr defaultColWidth="9.14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4" t="s">
        <v>848</v>
      </c>
      <c r="C2" s="574"/>
      <c r="D2" s="574"/>
      <c r="E2" s="574"/>
      <c r="F2" s="576" t="s">
        <v>2</v>
      </c>
      <c r="G2" s="576"/>
      <c r="H2" s="123">
        <v>102003626</v>
      </c>
    </row>
    <row r="3" spans="1:8" ht="15">
      <c r="A3" s="121" t="s">
        <v>267</v>
      </c>
      <c r="B3" s="574" t="s">
        <v>4</v>
      </c>
      <c r="C3" s="574"/>
      <c r="D3" s="574"/>
      <c r="E3" s="574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5" t="s">
        <v>861</v>
      </c>
      <c r="C4" s="575"/>
      <c r="D4" s="575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6</v>
      </c>
      <c r="D9" s="140">
        <v>16</v>
      </c>
      <c r="E9" s="138" t="s">
        <v>277</v>
      </c>
      <c r="F9" s="141" t="s">
        <v>278</v>
      </c>
      <c r="G9" s="142">
        <v>0</v>
      </c>
      <c r="H9" s="142"/>
    </row>
    <row r="10" spans="1:8" ht="12">
      <c r="A10" s="138" t="s">
        <v>279</v>
      </c>
      <c r="B10" s="139" t="s">
        <v>280</v>
      </c>
      <c r="C10" s="140">
        <v>37</v>
      </c>
      <c r="D10" s="140">
        <v>50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20</v>
      </c>
      <c r="D11" s="140">
        <v>24</v>
      </c>
      <c r="E11" s="143" t="s">
        <v>285</v>
      </c>
      <c r="F11" s="141" t="s">
        <v>286</v>
      </c>
      <c r="G11" s="142">
        <v>41</v>
      </c>
      <c r="H11" s="142">
        <v>24</v>
      </c>
    </row>
    <row r="12" spans="1:8" ht="12">
      <c r="A12" s="138" t="s">
        <v>287</v>
      </c>
      <c r="B12" s="139" t="s">
        <v>288</v>
      </c>
      <c r="C12" s="140">
        <v>33</v>
      </c>
      <c r="D12" s="140">
        <v>44</v>
      </c>
      <c r="E12" s="143" t="s">
        <v>80</v>
      </c>
      <c r="F12" s="141" t="s">
        <v>289</v>
      </c>
      <c r="G12" s="142">
        <v>8</v>
      </c>
      <c r="H12" s="142">
        <v>15</v>
      </c>
    </row>
    <row r="13" spans="1:18" ht="12">
      <c r="A13" s="138" t="s">
        <v>290</v>
      </c>
      <c r="B13" s="139" t="s">
        <v>291</v>
      </c>
      <c r="C13" s="140">
        <v>6</v>
      </c>
      <c r="D13" s="140">
        <v>7</v>
      </c>
      <c r="E13" s="144" t="s">
        <v>53</v>
      </c>
      <c r="F13" s="145" t="s">
        <v>292</v>
      </c>
      <c r="G13" s="147">
        <f>SUM(G9:G12)</f>
        <v>49</v>
      </c>
      <c r="H13" s="134">
        <f>SUM(H9:H12)</f>
        <v>39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/>
      <c r="D14" s="140"/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/>
      <c r="D15" s="148">
        <v>-5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/>
      <c r="D16" s="148"/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102</v>
      </c>
      <c r="D19" s="154">
        <f>SUM(D9:D15)+D16</f>
        <v>136</v>
      </c>
      <c r="E19" s="133" t="s">
        <v>309</v>
      </c>
      <c r="F19" s="146" t="s">
        <v>310</v>
      </c>
      <c r="G19" s="142"/>
      <c r="H19" s="142">
        <v>13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107</v>
      </c>
      <c r="D22" s="140">
        <v>26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0</v>
      </c>
      <c r="H24" s="134">
        <f>SUM(H19:H23)</f>
        <v>13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/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107</v>
      </c>
      <c r="D26" s="154">
        <f>SUM(D22:D25)</f>
        <v>26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209</v>
      </c>
      <c r="D28" s="137">
        <f>D26+D19</f>
        <v>162</v>
      </c>
      <c r="E28" s="131" t="s">
        <v>331</v>
      </c>
      <c r="F28" s="149" t="s">
        <v>332</v>
      </c>
      <c r="G28" s="147">
        <f>G13+G15+G24</f>
        <v>49</v>
      </c>
      <c r="H28" s="134">
        <f>H13+H15+H24</f>
        <v>52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>
        <f>IF((H28-D28)&gt;0,H28-D28,0)</f>
        <v>0</v>
      </c>
      <c r="E30" s="131" t="s">
        <v>335</v>
      </c>
      <c r="F30" s="149" t="s">
        <v>336</v>
      </c>
      <c r="G30" s="158">
        <f>C28-G28</f>
        <v>160</v>
      </c>
      <c r="H30" s="158">
        <f>IF((D28-H28)&gt;0,D28-H28,0)</f>
        <v>110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>
        <v>0</v>
      </c>
      <c r="E32" s="135" t="s">
        <v>343</v>
      </c>
      <c r="F32" s="146" t="s">
        <v>344</v>
      </c>
      <c r="G32" s="142"/>
      <c r="H32" s="142">
        <v>0</v>
      </c>
    </row>
    <row r="33" spans="1:18" ht="12">
      <c r="A33" s="161" t="s">
        <v>345</v>
      </c>
      <c r="B33" s="157" t="s">
        <v>346</v>
      </c>
      <c r="C33" s="154">
        <f>C28+C32</f>
        <v>209</v>
      </c>
      <c r="D33" s="154">
        <f>D28-D31+D32</f>
        <v>162</v>
      </c>
      <c r="E33" s="131" t="s">
        <v>347</v>
      </c>
      <c r="F33" s="149" t="s">
        <v>348</v>
      </c>
      <c r="G33" s="158">
        <f>G28+G32</f>
        <v>49</v>
      </c>
      <c r="H33" s="158">
        <f>H32-H31+H28</f>
        <v>52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>
        <f>IF((H33-D33)&gt;0,H33-D33,0)</f>
        <v>0</v>
      </c>
      <c r="E34" s="161" t="s">
        <v>351</v>
      </c>
      <c r="F34" s="149" t="s">
        <v>352</v>
      </c>
      <c r="G34" s="147">
        <f>C33-G33</f>
        <v>160</v>
      </c>
      <c r="H34" s="134">
        <f>IF((D33-H33)&gt;0,D33-H33,0)</f>
        <v>110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/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>
        <f>+IF((H33-D33-D35)&gt;0,H33-D33-D35,0)</f>
        <v>0</v>
      </c>
      <c r="E39" s="172" t="s">
        <v>363</v>
      </c>
      <c r="F39" s="173" t="s">
        <v>364</v>
      </c>
      <c r="G39" s="174">
        <f>G34+C35</f>
        <v>160</v>
      </c>
      <c r="H39" s="174">
        <f>IF(H34&gt;0,IF(D35+H34&lt;0,0,D35+H34),IF(D34-D35&lt;0,D35-D34,0))</f>
        <v>110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IF(H39=0,IF(D39-D40&gt;0,D39-D40+H40,0),IF(H39-H40&lt;0,H40-H39+D39,0))</f>
        <v>0</v>
      </c>
      <c r="E41" s="131" t="s">
        <v>370</v>
      </c>
      <c r="F41" s="176" t="s">
        <v>371</v>
      </c>
      <c r="G41" s="132">
        <f>G39</f>
        <v>160</v>
      </c>
      <c r="H41" s="132">
        <f>IF(D39=0,IF(H39-H40&gt;0,H39-H40+D40,0),IF(D39-D40&lt;0,D40-D39+H40,0))</f>
        <v>110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209</v>
      </c>
      <c r="D42" s="158">
        <f>D33+D35+D39</f>
        <v>162</v>
      </c>
      <c r="E42" s="161" t="s">
        <v>374</v>
      </c>
      <c r="F42" s="170" t="s">
        <v>375</v>
      </c>
      <c r="G42" s="158">
        <f>G33+G39</f>
        <v>209</v>
      </c>
      <c r="H42" s="158">
        <f>H39+H33</f>
        <v>162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7" t="s">
        <v>376</v>
      </c>
      <c r="B45" s="577"/>
      <c r="C45" s="577"/>
      <c r="D45" s="577"/>
      <c r="E45" s="577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864</v>
      </c>
      <c r="B48" s="182"/>
      <c r="C48" s="183" t="s">
        <v>377</v>
      </c>
      <c r="D48" s="572" t="s">
        <v>853</v>
      </c>
      <c r="E48" s="572"/>
      <c r="F48" s="572"/>
      <c r="G48" s="572"/>
      <c r="H48" s="572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73" t="s">
        <v>859</v>
      </c>
      <c r="E50" s="573"/>
      <c r="F50" s="573"/>
      <c r="G50" s="573"/>
      <c r="H50" s="573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6">
      <selection activeCell="B49" sqref="B49"/>
    </sheetView>
  </sheetViews>
  <sheetFormatPr defaultColWidth="9.14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863</v>
      </c>
      <c r="D7" s="211" t="s">
        <v>862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48</v>
      </c>
      <c r="D10" s="220">
        <v>9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-211</v>
      </c>
      <c r="D11" s="220">
        <v>-13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-27</v>
      </c>
      <c r="D13" s="220"/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-11</v>
      </c>
      <c r="D19" s="220">
        <v>-1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-201</v>
      </c>
      <c r="D20" s="216">
        <f>SUM(D10:D19)</f>
        <v>-5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200</v>
      </c>
      <c r="D36" s="220"/>
      <c r="E36" s="217"/>
      <c r="F36" s="217"/>
    </row>
    <row r="37" spans="1:6" ht="12">
      <c r="A37" s="218" t="s">
        <v>434</v>
      </c>
      <c r="B37" s="219" t="s">
        <v>435</v>
      </c>
      <c r="C37" s="220"/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/>
      <c r="D39" s="220"/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200</v>
      </c>
      <c r="D42" s="216">
        <f>SUM(D34:D41)</f>
        <v>0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-1</v>
      </c>
      <c r="D43" s="216">
        <f>D42+D32+D20</f>
        <v>-5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38</v>
      </c>
      <c r="D44" s="230">
        <v>29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37</v>
      </c>
      <c r="D45" s="216">
        <f>D44+D43</f>
        <v>24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864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8"/>
      <c r="D50" s="578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8"/>
      <c r="D52" s="578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9">
      <selection activeCell="B38" sqref="B38"/>
    </sheetView>
  </sheetViews>
  <sheetFormatPr defaultColWidth="9.14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9" t="s">
        <v>456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4" t="s">
        <v>848</v>
      </c>
      <c r="C3" s="574"/>
      <c r="D3" s="574"/>
      <c r="E3" s="574"/>
      <c r="F3" s="574"/>
      <c r="G3" s="574"/>
      <c r="H3" s="574"/>
      <c r="I3" s="574"/>
      <c r="J3" s="243"/>
      <c r="K3" s="582" t="s">
        <v>2</v>
      </c>
      <c r="L3" s="582"/>
      <c r="M3" s="245">
        <v>102003626</v>
      </c>
      <c r="N3" s="239"/>
    </row>
    <row r="4" spans="1:15" s="240" customFormat="1" ht="13.5" customHeight="1">
      <c r="A4" s="121" t="s">
        <v>457</v>
      </c>
      <c r="B4" s="574" t="s">
        <v>4</v>
      </c>
      <c r="C4" s="574"/>
      <c r="D4" s="574"/>
      <c r="E4" s="574"/>
      <c r="F4" s="574"/>
      <c r="G4" s="574"/>
      <c r="H4" s="574"/>
      <c r="I4" s="574"/>
      <c r="J4" s="246"/>
      <c r="K4" s="583" t="s">
        <v>5</v>
      </c>
      <c r="L4" s="583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4" t="s">
        <v>861</v>
      </c>
      <c r="C5" s="584"/>
      <c r="D5" s="584"/>
      <c r="E5" s="584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-3179</v>
      </c>
      <c r="K11" s="286"/>
      <c r="L11" s="287">
        <v>-2007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-3179</v>
      </c>
      <c r="K15" s="293">
        <f t="shared" si="1"/>
        <v>0</v>
      </c>
      <c r="L15" s="293">
        <f t="shared" si="1"/>
        <v>-2007</v>
      </c>
      <c r="M15" s="293">
        <v>0</v>
      </c>
      <c r="N15" s="288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-160</v>
      </c>
      <c r="K16" s="286"/>
      <c r="L16" s="287">
        <f t="shared" si="0"/>
        <v>-160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>
        <v>-2008</v>
      </c>
      <c r="K28" s="286"/>
      <c r="L28" s="287">
        <f t="shared" si="0"/>
        <v>-2008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-5347</v>
      </c>
      <c r="K29" s="289">
        <f t="shared" si="2"/>
        <v>0</v>
      </c>
      <c r="L29" s="287">
        <f t="shared" si="0"/>
        <v>-745.1000000000004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-5347</v>
      </c>
      <c r="K32" s="289">
        <f t="shared" si="3"/>
        <v>0</v>
      </c>
      <c r="L32" s="287">
        <f t="shared" si="0"/>
        <v>-745.1000000000004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81" t="s">
        <v>518</v>
      </c>
      <c r="B35" s="581"/>
      <c r="C35" s="581"/>
      <c r="D35" s="581"/>
      <c r="E35" s="581"/>
      <c r="F35" s="581"/>
      <c r="G35" s="581"/>
      <c r="H35" s="581"/>
      <c r="I35" s="581"/>
      <c r="J35" s="581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864</v>
      </c>
      <c r="B38" s="308"/>
      <c r="C38" s="309"/>
      <c r="D38" s="580" t="s">
        <v>377</v>
      </c>
      <c r="E38" s="580"/>
      <c r="F38" s="580" t="s">
        <v>853</v>
      </c>
      <c r="G38" s="580"/>
      <c r="H38" s="580"/>
      <c r="I38" s="580"/>
      <c r="J38" s="309" t="s">
        <v>519</v>
      </c>
      <c r="K38" s="309"/>
      <c r="L38" s="580" t="s">
        <v>860</v>
      </c>
      <c r="M38" s="580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13">
      <selection activeCell="C44" sqref="C44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85" t="s">
        <v>380</v>
      </c>
      <c r="B2" s="586"/>
      <c r="C2" s="587" t="s">
        <v>848</v>
      </c>
      <c r="D2" s="587"/>
      <c r="E2" s="587"/>
      <c r="F2" s="587"/>
      <c r="G2" s="587"/>
      <c r="H2" s="587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85" t="s">
        <v>7</v>
      </c>
      <c r="B3" s="586"/>
      <c r="C3" s="588" t="s">
        <v>861</v>
      </c>
      <c r="D3" s="588"/>
      <c r="E3" s="588"/>
      <c r="F3" s="321"/>
      <c r="G3" s="321"/>
      <c r="H3" s="321"/>
      <c r="I3" s="321"/>
      <c r="J3" s="321"/>
      <c r="K3" s="321"/>
      <c r="L3" s="321"/>
      <c r="M3" s="589" t="s">
        <v>5</v>
      </c>
      <c r="N3" s="589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90" t="s">
        <v>460</v>
      </c>
      <c r="B5" s="591"/>
      <c r="C5" s="563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93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93" t="s">
        <v>527</v>
      </c>
      <c r="R5" s="593" t="s">
        <v>528</v>
      </c>
    </row>
    <row r="6" spans="1:18" s="327" customFormat="1" ht="60">
      <c r="A6" s="561"/>
      <c r="B6" s="562"/>
      <c r="C6" s="564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94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94"/>
      <c r="R6" s="594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418</v>
      </c>
      <c r="L10" s="551">
        <v>6</v>
      </c>
      <c r="M10" s="551"/>
      <c r="N10" s="550">
        <f aca="true" t="shared" si="2" ref="N10:N24">K10+L10-M10</f>
        <v>424</v>
      </c>
      <c r="O10" s="551"/>
      <c r="P10" s="551"/>
      <c r="Q10" s="550">
        <f aca="true" t="shared" si="3" ref="Q10:Q24">N10+O10-P10</f>
        <v>424</v>
      </c>
      <c r="R10" s="550">
        <f aca="true" t="shared" si="4" ref="R10:R16">J10-Q10</f>
        <v>182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215</v>
      </c>
      <c r="E11" s="337"/>
      <c r="F11" s="337">
        <v>1</v>
      </c>
      <c r="G11" s="550">
        <f t="shared" si="0"/>
        <v>214</v>
      </c>
      <c r="H11" s="551"/>
      <c r="I11" s="551"/>
      <c r="J11" s="550">
        <f t="shared" si="1"/>
        <v>214</v>
      </c>
      <c r="K11" s="551">
        <v>215</v>
      </c>
      <c r="L11" s="551"/>
      <c r="M11" s="551">
        <v>1</v>
      </c>
      <c r="N11" s="550">
        <f t="shared" si="2"/>
        <v>214</v>
      </c>
      <c r="O11" s="551"/>
      <c r="P11" s="551"/>
      <c r="Q11" s="550">
        <f t="shared" si="3"/>
        <v>214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825</v>
      </c>
      <c r="E12" s="337"/>
      <c r="F12" s="337"/>
      <c r="G12" s="550">
        <f t="shared" si="0"/>
        <v>825</v>
      </c>
      <c r="H12" s="551"/>
      <c r="I12" s="551"/>
      <c r="J12" s="550">
        <f t="shared" si="1"/>
        <v>825</v>
      </c>
      <c r="K12" s="551">
        <v>613</v>
      </c>
      <c r="L12" s="551">
        <v>8</v>
      </c>
      <c r="M12" s="551"/>
      <c r="N12" s="550">
        <f t="shared" si="2"/>
        <v>621</v>
      </c>
      <c r="O12" s="551"/>
      <c r="P12" s="551"/>
      <c r="Q12" s="550">
        <f t="shared" si="3"/>
        <v>621</v>
      </c>
      <c r="R12" s="550">
        <f t="shared" si="4"/>
        <v>204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438</v>
      </c>
      <c r="E13" s="337"/>
      <c r="F13" s="337">
        <v>5</v>
      </c>
      <c r="G13" s="550">
        <f t="shared" si="0"/>
        <v>433</v>
      </c>
      <c r="H13" s="551"/>
      <c r="I13" s="551"/>
      <c r="J13" s="550">
        <f t="shared" si="1"/>
        <v>433</v>
      </c>
      <c r="K13" s="551">
        <v>425</v>
      </c>
      <c r="L13" s="551">
        <v>2</v>
      </c>
      <c r="M13" s="551">
        <v>5</v>
      </c>
      <c r="N13" s="550">
        <f t="shared" si="2"/>
        <v>422</v>
      </c>
      <c r="O13" s="551"/>
      <c r="P13" s="551"/>
      <c r="Q13" s="550">
        <f t="shared" si="3"/>
        <v>422</v>
      </c>
      <c r="R13" s="550">
        <f t="shared" si="4"/>
        <v>11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/>
      <c r="G14" s="550">
        <f t="shared" si="0"/>
        <v>143</v>
      </c>
      <c r="H14" s="551"/>
      <c r="I14" s="551"/>
      <c r="J14" s="550">
        <f t="shared" si="1"/>
        <v>143</v>
      </c>
      <c r="K14" s="551">
        <v>135</v>
      </c>
      <c r="L14" s="551">
        <v>1</v>
      </c>
      <c r="M14" s="551"/>
      <c r="N14" s="550">
        <f t="shared" si="2"/>
        <v>136</v>
      </c>
      <c r="O14" s="551"/>
      <c r="P14" s="551"/>
      <c r="Q14" s="550">
        <f t="shared" si="3"/>
        <v>136</v>
      </c>
      <c r="R14" s="550">
        <f t="shared" si="4"/>
        <v>7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f>100+24</f>
        <v>124</v>
      </c>
      <c r="E16" s="337"/>
      <c r="F16" s="337"/>
      <c r="G16" s="550">
        <f t="shared" si="0"/>
        <v>124</v>
      </c>
      <c r="H16" s="551"/>
      <c r="I16" s="551"/>
      <c r="J16" s="550">
        <f t="shared" si="1"/>
        <v>124</v>
      </c>
      <c r="K16" s="551">
        <v>111</v>
      </c>
      <c r="L16" s="551">
        <v>2</v>
      </c>
      <c r="M16" s="551"/>
      <c r="N16" s="550">
        <f t="shared" si="2"/>
        <v>113</v>
      </c>
      <c r="O16" s="551"/>
      <c r="P16" s="551"/>
      <c r="Q16" s="550">
        <f t="shared" si="3"/>
        <v>113</v>
      </c>
      <c r="R16" s="550">
        <f t="shared" si="4"/>
        <v>11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6229</v>
      </c>
      <c r="E17" s="548">
        <f aca="true" t="shared" si="5" ref="E17:R17">SUM(E9:E16)</f>
        <v>0</v>
      </c>
      <c r="F17" s="548">
        <f t="shared" si="5"/>
        <v>6</v>
      </c>
      <c r="G17" s="548">
        <f t="shared" si="5"/>
        <v>6223</v>
      </c>
      <c r="H17" s="548">
        <f t="shared" si="5"/>
        <v>0</v>
      </c>
      <c r="I17" s="548">
        <f t="shared" si="5"/>
        <v>0</v>
      </c>
      <c r="J17" s="548">
        <f t="shared" si="5"/>
        <v>6223</v>
      </c>
      <c r="K17" s="548">
        <f t="shared" si="5"/>
        <v>1917</v>
      </c>
      <c r="L17" s="548">
        <f t="shared" si="5"/>
        <v>19</v>
      </c>
      <c r="M17" s="548">
        <f t="shared" si="5"/>
        <v>6</v>
      </c>
      <c r="N17" s="548">
        <f t="shared" si="5"/>
        <v>1930</v>
      </c>
      <c r="O17" s="548">
        <f t="shared" si="5"/>
        <v>0</v>
      </c>
      <c r="P17" s="548">
        <f t="shared" si="5"/>
        <v>0</v>
      </c>
      <c r="Q17" s="548">
        <f t="shared" si="5"/>
        <v>1930</v>
      </c>
      <c r="R17" s="548">
        <f t="shared" si="5"/>
        <v>4293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10</v>
      </c>
      <c r="L24" s="551">
        <v>1</v>
      </c>
      <c r="M24" s="551"/>
      <c r="N24" s="550">
        <f t="shared" si="2"/>
        <v>11</v>
      </c>
      <c r="O24" s="551"/>
      <c r="P24" s="551"/>
      <c r="Q24" s="550">
        <f t="shared" si="3"/>
        <v>11</v>
      </c>
      <c r="R24" s="550">
        <f t="shared" si="8"/>
        <v>5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20</v>
      </c>
      <c r="L25" s="549">
        <f t="shared" si="9"/>
        <v>1</v>
      </c>
      <c r="M25" s="549">
        <f t="shared" si="9"/>
        <v>0</v>
      </c>
      <c r="N25" s="549">
        <f t="shared" si="9"/>
        <v>21</v>
      </c>
      <c r="O25" s="549">
        <f t="shared" si="9"/>
        <v>0</v>
      </c>
      <c r="P25" s="549">
        <f t="shared" si="9"/>
        <v>0</v>
      </c>
      <c r="Q25" s="549">
        <f t="shared" si="9"/>
        <v>21</v>
      </c>
      <c r="R25" s="549">
        <f t="shared" si="9"/>
        <v>5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6262</v>
      </c>
      <c r="E40" s="370">
        <f aca="true" t="shared" si="16" ref="E40:R40">E17+E18+E19+E25+E38+E39</f>
        <v>0</v>
      </c>
      <c r="F40" s="370">
        <f t="shared" si="16"/>
        <v>6</v>
      </c>
      <c r="G40" s="370">
        <f t="shared" si="16"/>
        <v>6256</v>
      </c>
      <c r="H40" s="370">
        <f t="shared" si="16"/>
        <v>0</v>
      </c>
      <c r="I40" s="370">
        <f t="shared" si="16"/>
        <v>0</v>
      </c>
      <c r="J40" s="370">
        <f t="shared" si="16"/>
        <v>6256</v>
      </c>
      <c r="K40" s="370">
        <f t="shared" si="16"/>
        <v>1937</v>
      </c>
      <c r="L40" s="370">
        <f t="shared" si="16"/>
        <v>20</v>
      </c>
      <c r="M40" s="370">
        <f t="shared" si="16"/>
        <v>6</v>
      </c>
      <c r="N40" s="370">
        <f t="shared" si="16"/>
        <v>1951</v>
      </c>
      <c r="O40" s="370">
        <f t="shared" si="16"/>
        <v>0</v>
      </c>
      <c r="P40" s="370">
        <f t="shared" si="16"/>
        <v>0</v>
      </c>
      <c r="Q40" s="370">
        <f t="shared" si="16"/>
        <v>1951</v>
      </c>
      <c r="R40" s="370">
        <f t="shared" si="16"/>
        <v>4305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864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59"/>
      <c r="L44" s="559"/>
      <c r="M44" s="559"/>
      <c r="N44" s="559"/>
      <c r="O44" s="560" t="s">
        <v>858</v>
      </c>
      <c r="P44" s="592"/>
      <c r="Q44" s="592"/>
      <c r="R44" s="592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9">
      <selection activeCell="C109" sqref="C109:F109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861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319</v>
      </c>
      <c r="D28" s="407">
        <v>319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1079</v>
      </c>
      <c r="D29" s="407"/>
      <c r="E29" s="414">
        <v>1079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/>
      <c r="D31" s="407"/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2509</v>
      </c>
      <c r="D38" s="414">
        <f>SUM(D39:D42)</f>
        <v>2509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2509</v>
      </c>
      <c r="D42" s="407">
        <v>2509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4302</v>
      </c>
      <c r="D43" s="411">
        <f>D24+D28+D29+D30+D31+D32+D33+D35+D38</f>
        <v>2828</v>
      </c>
      <c r="E43" s="411">
        <f>E24+E28+E29+E30+E31+E32+E33+E38</f>
        <v>1474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4302</v>
      </c>
      <c r="D44" s="411">
        <f>D9+D19+D21+D43</f>
        <v>2828</v>
      </c>
      <c r="E44" s="411">
        <f>E9+E19+E21+E43</f>
        <v>1474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7296</v>
      </c>
      <c r="D52" s="411">
        <f>D53+D54+D55</f>
        <v>7296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7296</v>
      </c>
      <c r="D53" s="407">
        <v>7296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7296</v>
      </c>
      <c r="D66" s="411">
        <f>D52+D56+D61+D62+D63+D64</f>
        <v>7296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281</v>
      </c>
      <c r="D68" s="407">
        <v>281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2671</v>
      </c>
      <c r="D85" s="411">
        <f>SUM(D86:D90)+D94</f>
        <v>685</v>
      </c>
      <c r="E85" s="411">
        <f>SUM(E86:E90)+E94</f>
        <v>1986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1260</v>
      </c>
      <c r="D87" s="407"/>
      <c r="E87" s="414">
        <v>1260</v>
      </c>
      <c r="F87" s="407"/>
    </row>
    <row r="88" spans="1:6" ht="12">
      <c r="A88" s="412" t="s">
        <v>749</v>
      </c>
      <c r="B88" s="413" t="s">
        <v>750</v>
      </c>
      <c r="C88" s="407">
        <v>726</v>
      </c>
      <c r="D88" s="407"/>
      <c r="E88" s="414">
        <v>726</v>
      </c>
      <c r="F88" s="407"/>
    </row>
    <row r="89" spans="1:6" ht="12">
      <c r="A89" s="412" t="s">
        <v>751</v>
      </c>
      <c r="B89" s="413" t="s">
        <v>752</v>
      </c>
      <c r="C89" s="407">
        <v>401</v>
      </c>
      <c r="D89" s="407">
        <v>401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235</v>
      </c>
      <c r="D90" s="411">
        <f>SUM(D91:D93)</f>
        <v>235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44</v>
      </c>
      <c r="D92" s="407">
        <v>44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191</v>
      </c>
      <c r="D93" s="407">
        <v>191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49</v>
      </c>
      <c r="D94" s="407">
        <v>49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791</v>
      </c>
      <c r="D95" s="407">
        <v>791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3906</v>
      </c>
      <c r="D96" s="411">
        <f aca="true" t="shared" si="0" ref="D96:Z96">D71+D75+D80+D85+D95</f>
        <v>1920</v>
      </c>
      <c r="E96" s="411">
        <f t="shared" si="0"/>
        <v>1986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11483</v>
      </c>
      <c r="D97" s="411">
        <f>D66+D68+D96</f>
        <v>9497</v>
      </c>
      <c r="E97" s="411">
        <f>E66+E68+E96</f>
        <v>1986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16</v>
      </c>
      <c r="D104" s="407"/>
      <c r="E104" s="407"/>
      <c r="F104" s="441">
        <f>C104+D104-E104</f>
        <v>16</v>
      </c>
    </row>
    <row r="105" spans="1:16" ht="12">
      <c r="A105" s="442" t="s">
        <v>778</v>
      </c>
      <c r="B105" s="410" t="s">
        <v>779</v>
      </c>
      <c r="C105" s="411">
        <f>SUM(C102:C104)</f>
        <v>16</v>
      </c>
      <c r="D105" s="411">
        <f>SUM(D102:D104)</f>
        <v>0</v>
      </c>
      <c r="E105" s="411">
        <f>SUM(E102:E104)</f>
        <v>0</v>
      </c>
      <c r="F105" s="411">
        <f>SUM(F102:F104)</f>
        <v>16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864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858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B30" sqref="B30:C30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861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864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28">
      <selection activeCell="B40" sqref="B40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861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864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858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2014-04-16T11:25:36Z</cp:lastPrinted>
  <dcterms:created xsi:type="dcterms:W3CDTF">2010-01-27T12:51:47Z</dcterms:created>
  <dcterms:modified xsi:type="dcterms:W3CDTF">2014-04-16T11:29:01Z</dcterms:modified>
  <cp:category/>
  <cp:version/>
  <cp:contentType/>
  <cp:contentStatus/>
</cp:coreProperties>
</file>