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<sst xmlns="http://schemas.openxmlformats.org/spreadsheetml/2006/main" count="1053" uniqueCount="865">
  <si>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</si>
  <si>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</si>
  <si>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</si>
  <si>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</si>
  <si>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</si>
  <si>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</si>
  <si>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</si>
  <si>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</si>
  <si>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</si>
  <si>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</si>
  <si>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</si>
  <si>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</si>
  <si>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</si>
  <si>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</si>
  <si>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</si>
  <si>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</si>
  <si>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</si>
  <si>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</si>
  <si>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</si>
  <si>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</si>
  <si>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</si>
  <si>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</si>
  <si>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</si>
  <si>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</si>
  <si>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</si>
  <si>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</si>
  <si>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</si>
  <si>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</si>
  <si>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</si>
  <si>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</si>
  <si>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</si>
  <si>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</si>
  <si>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</si>
  <si>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</si>
  <si>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</si>
  <si>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</si>
  <si>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</si>
  <si>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</si>
  <si>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</si>
  <si>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</si>
  <si>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</si>
  <si>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</si>
  <si>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</si>
  <si>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</si>
  <si>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</si>
  <si>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</si>
  <si>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</si>
  <si>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</si>
  <si>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</si>
  <si>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</si>
  <si>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</si>
  <si>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</si>
  <si>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</si>
  <si>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</si>
  <si>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</si>
  <si>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</si>
  <si>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</si>
  <si>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</si>
  <si>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</si>
  <si>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</si>
  <si>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</si>
  <si>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</si>
  <si>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</si>
  <si>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</si>
  <si>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</si>
  <si>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</si>
  <si>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</si>
  <si>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</si>
  <si>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</si>
  <si>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</si>
  <si>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</si>
  <si>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</si>
  <si>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</si>
  <si>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</si>
  <si>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</si>
  <si>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</si>
  <si>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</si>
  <si>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</si>
  <si>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</si>
  <si>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</si>
  <si>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</si>
  <si>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</si>
  <si>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</si>
  <si>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</si>
  <si>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</si>
  <si>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</si>
  <si>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</si>
  <si>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</si>
  <si>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</si>
  <si>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</si>
  <si>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</si>
  <si>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</si>
  <si>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</si>
  <si>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</si>
  <si>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</si>
  <si>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</si>
  <si>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</si>
  <si>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</si>
  <si>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</si>
  <si>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</si>
  <si>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</si>
  <si>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</si>
  <si>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</si>
  <si>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</si>
  <si>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</si>
  <si>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</si>
  <si>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</si>
  <si>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</si>
  <si>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</si>
  <si>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</si>
  <si>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</si>
  <si>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</si>
  <si>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</si>
  <si>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</si>
  <si>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</si>
  <si>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</si>
  <si>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</si>
  <si>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</si>
  <si>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</si>
  <si>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</si>
  <si>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</si>
  <si>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</si>
  <si>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</si>
  <si>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</si>
  <si>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</si>
  <si>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</si>
  <si>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</si>
  <si>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</si>
  <si>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</si>
  <si>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</si>
  <si>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</si>
  <si>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</si>
  <si>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</si>
  <si>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</si>
  <si>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</si>
  <si>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</si>
  <si>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</si>
  <si>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</si>
  <si>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</si>
  <si>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</si>
  <si>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</si>
  <si>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</si>
  <si>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</si>
  <si>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</si>
  <si>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</si>
  <si>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</si>
  <si>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</si>
  <si>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</si>
  <si>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</si>
  <si>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</si>
  <si>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</si>
  <si>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</si>
  <si>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</si>
  <si>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</si>
  <si>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</si>
  <si>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</si>
  <si>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</si>
  <si>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</si>
  <si>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</si>
  <si>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</si>
  <si>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</si>
  <si>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</si>
  <si>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</si>
  <si>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</si>
  <si>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</si>
  <si>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</si>
  <si>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</si>
  <si>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</si>
  <si>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</si>
  <si>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</si>
  <si>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</si>
  <si>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</si>
  <si>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</si>
  <si>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</si>
  <si>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</si>
  <si>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</si>
  <si>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</si>
  <si>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</si>
  <si>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</si>
  <si>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</si>
  <si>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</si>
  <si>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</si>
  <si>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</si>
  <si>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</si>
  <si>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</si>
  <si>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</si>
  <si>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</si>
  <si>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</si>
  <si>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</si>
  <si>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</si>
  <si>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</si>
  <si>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</si>
  <si>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</si>
  <si>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</si>
  <si>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</si>
  <si>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</si>
  <si>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</si>
  <si>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</si>
  <si>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</si>
  <si>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</si>
  <si>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</si>
  <si>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</si>
  <si>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</si>
  <si>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</si>
  <si>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</si>
  <si>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</si>
  <si>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</si>
  <si>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</si>
  <si>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</si>
  <si>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</si>
  <si>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</si>
  <si>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</si>
  <si>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</si>
  <si>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</si>
  <si>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</si>
  <si>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</si>
  <si>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</si>
  <si>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</si>
  <si>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</si>
  <si>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</si>
  <si>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</si>
  <si>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</si>
  <si>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</si>
  <si>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</si>
  <si>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</si>
  <si>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</si>
  <si>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</si>
  <si>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</si>
  <si>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</si>
  <si>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</si>
  <si>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</si>
  <si>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</si>
  <si>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</si>
  <si>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</si>
  <si>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</si>
  <si>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</si>
  <si>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</si>
  <si>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</si>
  <si>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</si>
  <si>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</si>
  <si>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</si>
  <si>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</si>
  <si>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</si>
  <si>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</si>
  <si>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</si>
  <si>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</si>
  <si>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</si>
  <si>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</si>
  <si>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</si>
  <si>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</si>
  <si>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</si>
  <si>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</si>
  <si>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</si>
  <si>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</si>
  <si>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</si>
  <si>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</si>
  <si>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</si>
  <si>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</si>
  <si>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</si>
  <si>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</si>
  <si>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</si>
  <si>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</si>
  <si>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</si>
  <si>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</si>
  <si>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</si>
  <si>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</si>
  <si>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</si>
  <si>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</si>
  <si>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</si>
  <si>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</si>
  <si>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</si>
  <si>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</si>
  <si>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</si>
  <si>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</si>
  <si>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</si>
  <si>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</si>
  <si>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</si>
  <si>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</si>
  <si>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</si>
  <si>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</si>
  <si>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</si>
  <si>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</si>
  <si>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</si>
  <si>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</si>
  <si>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</si>
  <si>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</si>
  <si>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</si>
  <si>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</si>
  <si>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</si>
  <si>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</si>
  <si>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</si>
  <si>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</si>
  <si>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</si>
  <si>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</si>
  <si>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</si>
  <si>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</si>
  <si>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</si>
  <si>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</si>
  <si>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</si>
  <si>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</si>
  <si>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</si>
  <si>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</si>
  <si>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</si>
  <si>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</si>
  <si>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</si>
  <si>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</si>
  <si>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</si>
  <si>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</si>
  <si>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</si>
  <si>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</si>
  <si>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</si>
  <si>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</si>
  <si>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</si>
  <si>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</si>
  <si>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</si>
  <si>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</si>
  <si>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</si>
  <si>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</si>
  <si>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</si>
  <si>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</si>
  <si>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</si>
  <si>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</si>
  <si>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</si>
  <si>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</si>
  <si>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</si>
  <si>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</si>
  <si>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</si>
  <si>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</si>
  <si>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</si>
  <si>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</si>
  <si>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</si>
  <si>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</si>
  <si>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</si>
  <si>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</si>
  <si>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</si>
  <si>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</si>
  <si>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</si>
  <si>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</si>
  <si>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</si>
  <si>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</si>
  <si>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</si>
  <si>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</si>
  <si>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</si>
  <si>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</si>
  <si>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</si>
  <si>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</si>
  <si>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</si>
  <si>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</si>
  <si>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</si>
  <si>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</si>
  <si>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</si>
  <si>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</si>
  <si>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</si>
  <si>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</si>
  <si>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</si>
  <si>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</si>
  <si>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</si>
  <si>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</si>
  <si>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</si>
  <si>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</si>
  <si>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</si>
  <si>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</si>
  <si>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</si>
  <si>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</si>
  <si>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</si>
  <si>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</si>
  <si>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</si>
  <si>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</si>
  <si>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</si>
  <si>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</si>
  <si>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</si>
  <si>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</si>
  <si>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</si>
  <si>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</si>
  <si>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</si>
  <si>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</si>
  <si>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</si>
  <si>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</si>
  <si>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</si>
  <si>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</si>
  <si>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</si>
  <si>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</si>
  <si>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</si>
  <si>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</si>
  <si>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</si>
  <si>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</si>
  <si>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</si>
  <si>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</si>
  <si>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</si>
  <si>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</si>
  <si>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</si>
  <si>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</si>
  <si>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</si>
  <si>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</si>
  <si>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</si>
  <si>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</si>
  <si>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</si>
  <si>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</si>
  <si>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</si>
  <si>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</si>
  <si>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</si>
  <si>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</si>
  <si>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</si>
  <si>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</si>
  <si>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</si>
  <si>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</si>
  <si>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</si>
  <si>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</si>
  <si>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</si>
  <si>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</si>
  <si>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</si>
  <si>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</si>
  <si>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</si>
  <si>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</si>
  <si>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</si>
  <si>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</si>
  <si>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</si>
  <si>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</si>
  <si>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</si>
  <si>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</si>
  <si>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</si>
  <si>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</si>
  <si>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</si>
  <si>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</si>
  <si>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</si>
  <si>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</si>
  <si>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</si>
  <si>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</si>
  <si>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</si>
  <si>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</si>
  <si>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</si>
  <si>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</si>
  <si>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</si>
  <si>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</si>
  <si>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</si>
  <si>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</si>
  <si>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</si>
  <si>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</si>
  <si>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</si>
  <si>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</si>
  <si>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</si>
  <si>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</si>
  <si>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</si>
  <si>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</si>
  <si>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</si>
  <si>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</si>
  <si>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</si>
  <si>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</si>
  <si>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</si>
  <si>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</si>
  <si>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</si>
  <si>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</si>
  <si>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</si>
  <si>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</si>
  <si>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</si>
  <si>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</si>
  <si>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</si>
  <si>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</si>
  <si>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</si>
  <si>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</si>
  <si>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</si>
  <si>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</si>
  <si>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</si>
  <si>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</si>
  <si>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</si>
  <si>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</si>
  <si>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</si>
  <si>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</si>
  <si>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</si>
  <si>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</si>
  <si>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</si>
  <si>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</si>
  <si>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</si>
  <si>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</si>
  <si>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</si>
  <si>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</si>
  <si>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</si>
  <si>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</si>
  <si>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</si>
  <si>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</si>
  <si>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</si>
  <si>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</si>
  <si>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</si>
  <si>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</si>
  <si>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</si>
  <si>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</si>
  <si>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</si>
  <si>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</si>
  <si>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</si>
  <si>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</si>
  <si>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</si>
  <si>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</si>
  <si>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</si>
  <si>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</si>
  <si>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</si>
  <si>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</si>
  <si>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</si>
  <si>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</si>
  <si>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</si>
  <si>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</si>
  <si>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</si>
  <si>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</si>
  <si>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</si>
  <si>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</si>
  <si>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</si>
  <si>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</si>
  <si>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</si>
  <si>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</si>
  <si>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</si>
  <si>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</si>
  <si>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</si>
  <si>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</si>
  <si>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</si>
  <si>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</si>
  <si>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</si>
  <si>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</si>
  <si>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</si>
  <si>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</si>
  <si>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</si>
  <si>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</si>
  <si>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</si>
  <si>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</si>
  <si>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</si>
  <si>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</si>
  <si>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</si>
  <si>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</si>
  <si>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</si>
  <si>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</si>
  <si>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</si>
  <si>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</si>
  <si>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</si>
  <si>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</si>
  <si>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</si>
  <si>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</si>
  <si>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</si>
  <si>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</si>
  <si>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</si>
  <si>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</si>
  <si>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</si>
  <si>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</si>
  <si>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</si>
  <si>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</si>
  <si>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</si>
  <si>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</si>
  <si>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</si>
  <si>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</si>
  <si>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</si>
  <si>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</si>
  <si>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</si>
  <si>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</si>
  <si>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</si>
  <si>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</si>
  <si>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</si>
  <si>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</si>
  <si>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</si>
  <si>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</si>
  <si>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</si>
  <si>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</si>
  <si>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</si>
  <si>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</si>
  <si>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</si>
  <si>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</si>
  <si>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</si>
  <si>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</si>
  <si>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</si>
  <si>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</si>
  <si>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</si>
  <si>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</si>
  <si>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</si>
  <si>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</si>
  <si>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</si>
  <si>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</si>
  <si>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</si>
  <si>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</si>
  <si>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</si>
  <si>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</si>
  <si>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</si>
  <si>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</si>
  <si>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</si>
  <si>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</si>
  <si>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</si>
  <si>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</si>
  <si>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</si>
  <si>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</si>
  <si>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</si>
  <si>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</si>
  <si>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</si>
  <si>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</si>
  <si>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</si>
  <si>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</si>
  <si>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</si>
  <si>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</si>
  <si>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</si>
  <si>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</si>
  <si>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</si>
  <si>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</si>
  <si>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</si>
  <si>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</si>
  <si>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</si>
  <si>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</si>
  <si>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</si>
  <si>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</si>
  <si>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</si>
  <si>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</si>
  <si>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</si>
  <si>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</si>
  <si>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</si>
  <si>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</si>
  <si>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</si>
  <si>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</si>
  <si>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</si>
  <si>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</si>
  <si>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</si>
  <si>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</si>
  <si>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</si>
  <si>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</si>
  <si>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</si>
  <si>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</si>
  <si>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</si>
  <si>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</si>
  <si>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</si>
  <si>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</si>
  <si>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</si>
  <si>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</si>
  <si>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</si>
  <si>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</si>
  <si>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</si>
  <si>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</si>
  <si>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</si>
  <si>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</si>
  <si>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</si>
  <si>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</si>
  <si>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</si>
  <si>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</si>
  <si>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</si>
  <si>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</si>
  <si>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</si>
  <si>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</si>
  <si>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</si>
  <si>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</si>
  <si>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</si>
  <si>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</si>
  <si>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</si>
  <si>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</si>
  <si>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</si>
  <si>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</si>
  <si>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</si>
  <si>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</si>
  <si>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</si>
  <si>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</si>
  <si>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</si>
  <si>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</si>
  <si>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</si>
  <si>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</si>
  <si>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</si>
  <si>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</si>
  <si>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</si>
  <si>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</si>
  <si>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</si>
  <si>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</si>
  <si>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</si>
  <si>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</si>
  <si>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</si>
  <si>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</si>
  <si>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</si>
  <si>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</si>
  <si>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</si>
  <si>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</si>
  <si>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</si>
  <si>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</si>
  <si>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</si>
  <si>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</si>
  <si>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</si>
  <si>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</si>
  <si>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</si>
  <si>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</si>
  <si>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</si>
  <si>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</si>
  <si>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</si>
  <si>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</si>
  <si>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</si>
  <si>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</si>
  <si>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</si>
  <si>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</si>
  <si>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</si>
  <si>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</si>
  <si>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</si>
  <si>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</si>
  <si>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</si>
  <si>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</si>
  <si>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</si>
  <si>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</si>
  <si>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</si>
  <si>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</si>
  <si>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</si>
  <si>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</si>
  <si>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</si>
  <si>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</si>
  <si>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</si>
  <si>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</si>
  <si>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</si>
  <si>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</si>
  <si>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</si>
  <si>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</si>
  <si>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</si>
  <si>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</si>
  <si>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</si>
  <si>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</si>
  <si>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</si>
  <si>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</si>
  <si>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</si>
  <si>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</si>
  <si>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</si>
  <si>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</si>
  <si>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</si>
  <si>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</si>
  <si>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</si>
  <si>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</si>
  <si>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</si>
  <si>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</si>
  <si>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</si>
  <si>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</si>
  <si>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</si>
  <si>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</si>
  <si>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</si>
  <si>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</si>
  <si>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</si>
  <si>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</si>
  <si>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</si>
  <si>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</si>
  <si>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</si>
  <si>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</si>
  <si>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</si>
  <si>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</si>
  <si>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</si>
  <si>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</si>
  <si>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</si>
  <si>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</si>
  <si>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</si>
  <si>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</si>
  <si>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</si>
  <si>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</si>
  <si>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</si>
  <si>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</si>
  <si>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</si>
  <si>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</si>
  <si>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</si>
  <si>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</si>
  <si>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</si>
  <si>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</si>
  <si>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</si>
  <si>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</si>
  <si>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</si>
  <si>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</si>
  <si>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</si>
  <si>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</si>
  <si>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</si>
  <si>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</si>
  <si>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</si>
  <si>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</si>
  <si>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</si>
  <si>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</si>
  <si>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</si>
  <si>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</si>
  <si>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</si>
  <si>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</si>
  <si>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</si>
  <si>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</si>
  <si>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</si>
  <si>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</si>
  <si>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</si>
  <si>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</si>
  <si>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</si>
  <si>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</si>
  <si>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</si>
  <si>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</si>
  <si>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</si>
  <si>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</si>
  <si>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</si>
  <si>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</si>
  <si>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</si>
  <si>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</si>
  <si>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</si>
  <si>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</si>
  <si>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</si>
  <si>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</si>
  <si>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</si>
  <si>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</si>
  <si>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</si>
  <si>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</si>
  <si>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</si>
  <si>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</si>
  <si>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</si>
  <si>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</si>
  <si>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</si>
  <si>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</si>
  <si>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</si>
  <si>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</si>
  <si>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</si>
  <si>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</si>
  <si>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</si>
  <si>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</si>
  <si>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</si>
  <si>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</si>
  <si>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</si>
  <si>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</si>
  <si>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</si>
  <si>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</si>
  <si>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</si>
  <si>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</si>
  <si>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</si>
  <si>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</si>
  <si>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</si>
  <si>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</si>
  <si>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</si>
  <si>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</si>
  <si>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</si>
  <si>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</si>
  <si>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</si>
  <si>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</si>
  <si>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</si>
  <si>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</si>
  <si>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</si>
  <si>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</si>
  <si>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</si>
  <si>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</si>
  <si>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</si>
  <si>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</si>
  <si>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</si>
  <si>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</si>
  <si>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</si>
  <si>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</si>
  <si>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</si>
  <si>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</si>
  <si>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</si>
  <si>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</si>
  <si>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</si>
  <si>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</si>
  <si>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</si>
  <si>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</si>
  <si>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</si>
  <si>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</si>
  <si>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</si>
  <si>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</si>
  <si>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</si>
  <si>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</si>
  <si>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</si>
  <si>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</si>
  <si>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</si>
  <si>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</si>
  <si>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</si>
  <si>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</si>
  <si>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</si>
  <si>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</si>
  <si>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</si>
  <si>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</si>
  <si>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</si>
  <si>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</si>
  <si>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</si>
  <si>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</si>
  <si>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</si>
  <si>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</si>
  <si>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</si>
  <si>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01.01.2012-31.12.2012</t>
  </si>
  <si>
    <t>Дата на съставяне: 31.03.2013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</si>
</sst>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59" t="s">
        <v>862</v>
      </c>
      <c r="F3" s="217" t="s">
        <v>2</v>
      </c>
      <c r="G3" s="172"/>
      <c r="H3" s="458">
        <v>131401376</v>
      </c>
    </row>
    <row r="4" spans="1:8" ht="15">
      <c r="A4" s="573" t="s">
        <v>3</v>
      </c>
      <c r="B4" s="579"/>
      <c r="C4" s="579"/>
      <c r="D4" s="579"/>
      <c r="E4" s="501" t="s">
        <v>859</v>
      </c>
      <c r="F4" s="575" t="s">
        <v>4</v>
      </c>
      <c r="G4" s="576"/>
      <c r="H4" s="458" t="s">
        <v>159</v>
      </c>
    </row>
    <row r="5" spans="1:8" ht="15">
      <c r="A5" s="573" t="s">
        <v>5</v>
      </c>
      <c r="B5" s="574"/>
      <c r="C5" s="574"/>
      <c r="D5" s="574"/>
      <c r="E5" s="502" t="s">
        <v>863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266</v>
      </c>
      <c r="D11" s="151">
        <v>266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</v>
      </c>
      <c r="D19" s="155">
        <f>SUM(D11:D18)</f>
        <v>266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-453</v>
      </c>
      <c r="H27" s="154">
        <f>SUM(H28:H30)</f>
        <v>-420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-453</v>
      </c>
      <c r="H29" s="316">
        <v>-420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-453</v>
      </c>
      <c r="H33" s="154">
        <f>H27+H31+H32</f>
        <v>-453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467</v>
      </c>
      <c r="H36" s="154">
        <f>H25+H17+H33</f>
        <v>467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46</v>
      </c>
      <c r="D54" s="151">
        <v>46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524</v>
      </c>
      <c r="D55" s="155">
        <f>D19+D20+D21+D27+D32+D45+D51+D53+D54</f>
        <v>524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</v>
      </c>
      <c r="H61" s="154">
        <f>SUM(H62:H68)</f>
        <v>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127</v>
      </c>
      <c r="H64" s="152">
        <v>127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0</v>
      </c>
      <c r="H66" s="152">
        <v>0</v>
      </c>
    </row>
    <row r="67" spans="1:8" ht="15">
      <c r="A67" s="235" t="s">
        <v>207</v>
      </c>
      <c r="B67" s="241" t="s">
        <v>208</v>
      </c>
      <c r="C67" s="151">
        <v>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88</v>
      </c>
      <c r="D68" s="151">
        <v>88</v>
      </c>
      <c r="E68" s="237" t="s">
        <v>213</v>
      </c>
      <c r="F68" s="242" t="s">
        <v>214</v>
      </c>
      <c r="G68" s="152">
        <v>0</v>
      </c>
      <c r="H68" s="152">
        <v>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248</v>
      </c>
      <c r="H69" s="152">
        <v>248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375</v>
      </c>
      <c r="H71" s="161">
        <f>H59+H60+H61+H69+H70</f>
        <v>375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88</v>
      </c>
      <c r="D75" s="155">
        <f>SUM(D67:D74)</f>
        <v>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375</v>
      </c>
      <c r="H79" s="162">
        <f>H71+H74+H75+H76</f>
        <v>375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252</v>
      </c>
      <c r="D87" s="151">
        <v>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252</v>
      </c>
      <c r="D91" s="155">
        <f>SUM(D87:D90)</f>
        <v>252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340</v>
      </c>
      <c r="D93" s="155">
        <f>D64+D75+D84+D91+D92</f>
        <v>340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864</v>
      </c>
      <c r="D94" s="164">
        <f>D93+D55</f>
        <v>864</v>
      </c>
      <c r="E94" s="448" t="s">
        <v>270</v>
      </c>
      <c r="F94" s="289" t="s">
        <v>271</v>
      </c>
      <c r="G94" s="165">
        <f>G36+G39+G55+G79</f>
        <v>864</v>
      </c>
      <c r="H94" s="165">
        <f>H36+H39+H55+H79</f>
        <v>864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864</v>
      </c>
      <c r="B98" s="432"/>
      <c r="C98" s="577"/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851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">
      <selection activeCell="B49" sqref="B4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2" t="str">
        <f>'справка №1-БАЛАНС'!E3</f>
        <v>МЕН ИНВЕСТМЪНТ ГРУП АД</v>
      </c>
      <c r="C2" s="582"/>
      <c r="D2" s="582"/>
      <c r="E2" s="582"/>
      <c r="F2" s="584" t="s">
        <v>2</v>
      </c>
      <c r="G2" s="584"/>
      <c r="H2" s="523">
        <f>'справка №1-БАЛАНС'!H3</f>
        <v>131401376</v>
      </c>
    </row>
    <row r="3" spans="1:8" ht="15">
      <c r="A3" s="464" t="s">
        <v>274</v>
      </c>
      <c r="B3" s="582" t="str">
        <f>'справка №1-БАЛАНС'!E4</f>
        <v>НЕКОНСОЛИДИРАН</v>
      </c>
      <c r="C3" s="582"/>
      <c r="D3" s="582"/>
      <c r="E3" s="582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3" t="str">
        <f>'справка №1-БАЛАНС'!E5</f>
        <v>01.01.2012-31.12.2012</v>
      </c>
      <c r="C4" s="583"/>
      <c r="D4" s="583"/>
      <c r="E4" s="314"/>
      <c r="F4" s="463"/>
      <c r="G4" s="541"/>
      <c r="H4" s="544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5"/>
      <c r="H7" s="545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5"/>
      <c r="H8" s="545"/>
    </row>
    <row r="9" spans="1:8" ht="12">
      <c r="A9" s="298" t="s">
        <v>282</v>
      </c>
      <c r="B9" s="299" t="s">
        <v>283</v>
      </c>
      <c r="C9" s="46">
        <v>0</v>
      </c>
      <c r="D9" s="46">
        <v>1</v>
      </c>
      <c r="E9" s="298" t="s">
        <v>284</v>
      </c>
      <c r="F9" s="546" t="s">
        <v>285</v>
      </c>
      <c r="G9" s="547"/>
      <c r="H9" s="547"/>
    </row>
    <row r="10" spans="1:8" ht="12">
      <c r="A10" s="298" t="s">
        <v>286</v>
      </c>
      <c r="B10" s="299" t="s">
        <v>287</v>
      </c>
      <c r="C10" s="46">
        <v>0</v>
      </c>
      <c r="D10" s="46">
        <v>21</v>
      </c>
      <c r="E10" s="298" t="s">
        <v>288</v>
      </c>
      <c r="F10" s="546" t="s">
        <v>289</v>
      </c>
      <c r="G10" s="547"/>
      <c r="H10" s="547"/>
    </row>
    <row r="11" spans="1:8" ht="12">
      <c r="A11" s="298" t="s">
        <v>290</v>
      </c>
      <c r="B11" s="299" t="s">
        <v>291</v>
      </c>
      <c r="C11" s="46">
        <v>0</v>
      </c>
      <c r="D11" s="46">
        <v>1</v>
      </c>
      <c r="E11" s="300" t="s">
        <v>292</v>
      </c>
      <c r="F11" s="546" t="s">
        <v>293</v>
      </c>
      <c r="G11" s="547">
        <v>0</v>
      </c>
      <c r="H11" s="547">
        <v>0</v>
      </c>
    </row>
    <row r="12" spans="1:8" ht="12">
      <c r="A12" s="298" t="s">
        <v>294</v>
      </c>
      <c r="B12" s="299" t="s">
        <v>295</v>
      </c>
      <c r="C12" s="46">
        <v>0</v>
      </c>
      <c r="D12" s="46">
        <v>6</v>
      </c>
      <c r="E12" s="300" t="s">
        <v>78</v>
      </c>
      <c r="F12" s="546" t="s">
        <v>296</v>
      </c>
      <c r="G12" s="547"/>
      <c r="H12" s="547"/>
    </row>
    <row r="13" spans="1:18" ht="12">
      <c r="A13" s="298" t="s">
        <v>297</v>
      </c>
      <c r="B13" s="299" t="s">
        <v>298</v>
      </c>
      <c r="C13" s="46">
        <v>0</v>
      </c>
      <c r="D13" s="46">
        <v>1</v>
      </c>
      <c r="E13" s="301" t="s">
        <v>51</v>
      </c>
      <c r="F13" s="548" t="s">
        <v>299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49"/>
      <c r="G14" s="550"/>
      <c r="H14" s="550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1" t="s">
        <v>305</v>
      </c>
      <c r="G15" s="547"/>
      <c r="H15" s="547"/>
    </row>
    <row r="16" spans="1:8" ht="12">
      <c r="A16" s="298" t="s">
        <v>306</v>
      </c>
      <c r="B16" s="299" t="s">
        <v>307</v>
      </c>
      <c r="C16" s="47">
        <v>0</v>
      </c>
      <c r="D16" s="47">
        <v>3</v>
      </c>
      <c r="E16" s="298" t="s">
        <v>308</v>
      </c>
      <c r="F16" s="549" t="s">
        <v>309</v>
      </c>
      <c r="G16" s="552"/>
      <c r="H16" s="552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0"/>
      <c r="H17" s="550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0"/>
      <c r="H18" s="550"/>
    </row>
    <row r="19" spans="1:15" ht="12">
      <c r="A19" s="301" t="s">
        <v>51</v>
      </c>
      <c r="B19" s="303" t="s">
        <v>315</v>
      </c>
      <c r="C19" s="49">
        <f>SUM(C9:C15)+C16</f>
        <v>0</v>
      </c>
      <c r="D19" s="49">
        <f>SUM(D9:D15)+D16</f>
        <v>33</v>
      </c>
      <c r="E19" s="304" t="s">
        <v>316</v>
      </c>
      <c r="F19" s="549" t="s">
        <v>317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318</v>
      </c>
      <c r="F20" s="549" t="s">
        <v>319</v>
      </c>
      <c r="G20" s="547"/>
      <c r="H20" s="547"/>
    </row>
    <row r="21" spans="1:8" ht="24">
      <c r="A21" s="296" t="s">
        <v>320</v>
      </c>
      <c r="B21" s="305"/>
      <c r="C21" s="315"/>
      <c r="D21" s="315"/>
      <c r="E21" s="298" t="s">
        <v>321</v>
      </c>
      <c r="F21" s="549" t="s">
        <v>322</v>
      </c>
      <c r="G21" s="547"/>
      <c r="H21" s="547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49" t="s">
        <v>326</v>
      </c>
      <c r="G22" s="547"/>
      <c r="H22" s="547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9" t="s">
        <v>330</v>
      </c>
      <c r="G23" s="547"/>
      <c r="H23" s="547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1" t="s">
        <v>333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0"/>
      <c r="H25" s="550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336</v>
      </c>
      <c r="B28" s="293" t="s">
        <v>337</v>
      </c>
      <c r="C28" s="50">
        <f>C26+C19</f>
        <v>0</v>
      </c>
      <c r="D28" s="50">
        <f>D26+D19</f>
        <v>33</v>
      </c>
      <c r="E28" s="127" t="s">
        <v>338</v>
      </c>
      <c r="F28" s="551" t="s">
        <v>339</v>
      </c>
      <c r="G28" s="545">
        <f>G13+G15+G24</f>
        <v>0</v>
      </c>
      <c r="H28" s="545">
        <f>H13+H15+H24</f>
        <v>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1" t="s">
        <v>343</v>
      </c>
      <c r="G30" s="53">
        <f>IF((C28-G28)&gt;0,C28-G28,0)</f>
        <v>0</v>
      </c>
      <c r="H30" s="53">
        <f>IF((D28-H28)&gt;0,D28-H28,0)</f>
        <v>33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6" t="s">
        <v>344</v>
      </c>
      <c r="C31" s="46"/>
      <c r="D31" s="46"/>
      <c r="E31" s="296" t="s">
        <v>850</v>
      </c>
      <c r="F31" s="549" t="s">
        <v>345</v>
      </c>
      <c r="G31" s="547"/>
      <c r="H31" s="547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9" t="s">
        <v>349</v>
      </c>
      <c r="G32" s="547"/>
      <c r="H32" s="547"/>
    </row>
    <row r="33" spans="1:18" ht="12">
      <c r="A33" s="128" t="s">
        <v>350</v>
      </c>
      <c r="B33" s="306" t="s">
        <v>351</v>
      </c>
      <c r="C33" s="49">
        <f>C28-C31+C32</f>
        <v>0</v>
      </c>
      <c r="D33" s="49">
        <f>D28-D31+D32</f>
        <v>33</v>
      </c>
      <c r="E33" s="127" t="s">
        <v>352</v>
      </c>
      <c r="F33" s="551" t="s">
        <v>353</v>
      </c>
      <c r="G33" s="53">
        <f>G32-G31+G28</f>
        <v>0</v>
      </c>
      <c r="H33" s="53">
        <f>H32-H31+H28</f>
        <v>0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33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360</v>
      </c>
      <c r="B36" s="305" t="s">
        <v>361</v>
      </c>
      <c r="C36" s="46">
        <v>0</v>
      </c>
      <c r="D36" s="46"/>
      <c r="E36" s="308"/>
      <c r="F36" s="304"/>
      <c r="G36" s="550"/>
      <c r="H36" s="550"/>
    </row>
    <row r="37" spans="1:8" ht="24">
      <c r="A37" s="309" t="s">
        <v>362</v>
      </c>
      <c r="B37" s="310" t="s">
        <v>363</v>
      </c>
      <c r="C37" s="430"/>
      <c r="D37" s="430"/>
      <c r="E37" s="308"/>
      <c r="F37" s="554"/>
      <c r="G37" s="550"/>
      <c r="H37" s="550"/>
    </row>
    <row r="38" spans="1:8" ht="12">
      <c r="A38" s="311" t="s">
        <v>364</v>
      </c>
      <c r="B38" s="310" t="s">
        <v>365</v>
      </c>
      <c r="C38" s="126"/>
      <c r="D38" s="126"/>
      <c r="E38" s="308"/>
      <c r="F38" s="554"/>
      <c r="G38" s="550"/>
      <c r="H38" s="550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33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5" t="s">
        <v>372</v>
      </c>
      <c r="G40" s="547"/>
      <c r="H40" s="547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33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377</v>
      </c>
      <c r="B42" s="292" t="s">
        <v>378</v>
      </c>
      <c r="C42" s="53">
        <f>C33+C35+C39</f>
        <v>0</v>
      </c>
      <c r="D42" s="53">
        <f>D33+D35+D39</f>
        <v>33</v>
      </c>
      <c r="E42" s="128" t="s">
        <v>379</v>
      </c>
      <c r="F42" s="129" t="s">
        <v>380</v>
      </c>
      <c r="G42" s="53">
        <f>G39+G33</f>
        <v>0</v>
      </c>
      <c r="H42" s="53">
        <f>H39+H33</f>
        <v>33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5" t="s">
        <v>857</v>
      </c>
      <c r="B45" s="585"/>
      <c r="C45" s="585"/>
      <c r="D45" s="585"/>
      <c r="E45" s="585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41364</v>
      </c>
      <c r="C48" s="427"/>
      <c r="D48" s="580"/>
      <c r="E48" s="580"/>
      <c r="F48" s="580"/>
      <c r="G48" s="580"/>
      <c r="H48" s="580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778</v>
      </c>
      <c r="D50" s="581"/>
      <c r="E50" s="581"/>
      <c r="F50" s="581"/>
      <c r="G50" s="581"/>
      <c r="H50" s="581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94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382</v>
      </c>
      <c r="B4" s="467" t="str">
        <f>'справка №1-БАЛАНС'!E3</f>
        <v>МЕН ИНВЕСТМЪНТ ГРУП АД</v>
      </c>
      <c r="C4" s="538" t="s">
        <v>2</v>
      </c>
      <c r="D4" s="538">
        <f>'справка №1-БАЛАНС'!H3</f>
        <v>131401376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01.01.2012-31.12.2012</v>
      </c>
      <c r="C6" s="469"/>
      <c r="D6" s="470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0</v>
      </c>
      <c r="D10" s="54">
        <v>0</v>
      </c>
      <c r="E10" s="130"/>
      <c r="F10" s="130"/>
    </row>
    <row r="11" spans="1:13" ht="12">
      <c r="A11" s="332" t="s">
        <v>387</v>
      </c>
      <c r="B11" s="333" t="s">
        <v>388</v>
      </c>
      <c r="C11" s="54"/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252</v>
      </c>
      <c r="D44" s="132">
        <v>247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252</v>
      </c>
      <c r="D45" s="55">
        <f>D44+D43</f>
        <v>252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864</v>
      </c>
      <c r="B49" s="435"/>
      <c r="C49" s="319"/>
      <c r="D49" s="436"/>
      <c r="E49" s="343"/>
      <c r="G49" s="133"/>
      <c r="H49" s="133"/>
    </row>
    <row r="50" spans="1:8" ht="12">
      <c r="A50" s="318"/>
      <c r="B50" s="435"/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778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4">
      <selection activeCell="A38" sqref="A3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9" t="str">
        <f>'справка №1-БАЛАНС'!E3</f>
        <v>МЕН ИНВЕСТМЪНТ ГРУП АД</v>
      </c>
      <c r="C3" s="589"/>
      <c r="D3" s="589"/>
      <c r="E3" s="589"/>
      <c r="F3" s="589"/>
      <c r="G3" s="589"/>
      <c r="H3" s="589"/>
      <c r="I3" s="589"/>
      <c r="J3" s="473"/>
      <c r="K3" s="591" t="s">
        <v>2</v>
      </c>
      <c r="L3" s="591"/>
      <c r="M3" s="475">
        <f>'справка №1-БАЛАНС'!H3</f>
        <v>131401376</v>
      </c>
      <c r="N3" s="2"/>
    </row>
    <row r="4" spans="1:15" s="529" customFormat="1" ht="13.5" customHeight="1">
      <c r="A4" s="464" t="s">
        <v>459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3" t="str">
        <f>'справка №1-БАЛАНС'!E5</f>
        <v>01.01.2012-31.12.2012</v>
      </c>
      <c r="C5" s="593"/>
      <c r="D5" s="593"/>
      <c r="E5" s="59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0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-453</v>
      </c>
      <c r="K11" s="60"/>
      <c r="L11" s="344">
        <f>SUM(C11:K11)</f>
        <v>467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0</v>
      </c>
      <c r="J15" s="61">
        <f t="shared" si="2"/>
        <v>-453</v>
      </c>
      <c r="K15" s="61">
        <f t="shared" si="2"/>
        <v>0</v>
      </c>
      <c r="L15" s="344">
        <f t="shared" si="1"/>
        <v>467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0</v>
      </c>
      <c r="J29" s="59">
        <f t="shared" si="6"/>
        <v>-453</v>
      </c>
      <c r="K29" s="59">
        <f t="shared" si="6"/>
        <v>0</v>
      </c>
      <c r="L29" s="344">
        <f t="shared" si="1"/>
        <v>467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0</v>
      </c>
      <c r="J32" s="59">
        <f t="shared" si="7"/>
        <v>-453</v>
      </c>
      <c r="K32" s="59">
        <f t="shared" si="7"/>
        <v>0</v>
      </c>
      <c r="L32" s="344">
        <f t="shared" si="1"/>
        <v>467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858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864</v>
      </c>
      <c r="B38" s="19"/>
      <c r="C38" s="15"/>
      <c r="D38" s="588"/>
      <c r="E38" s="588"/>
      <c r="F38" s="588"/>
      <c r="G38" s="588"/>
      <c r="H38" s="588"/>
      <c r="I38" s="588"/>
      <c r="J38" s="15" t="s">
        <v>853</v>
      </c>
      <c r="K38" s="15"/>
      <c r="L38" s="588"/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6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МЕН ИНВЕСТМЪНТ ГРУП АД</v>
      </c>
      <c r="D2" s="599"/>
      <c r="E2" s="599"/>
      <c r="F2" s="599"/>
      <c r="G2" s="599"/>
      <c r="H2" s="599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131401376</v>
      </c>
      <c r="P2" s="480"/>
      <c r="Q2" s="480"/>
      <c r="R2" s="523"/>
    </row>
    <row r="3" spans="1:18" ht="15">
      <c r="A3" s="597" t="s">
        <v>5</v>
      </c>
      <c r="B3" s="598"/>
      <c r="C3" s="600" t="str">
        <f>'справка №1-БАЛАНС'!E5</f>
        <v>01.01.2012-31.12.2012</v>
      </c>
      <c r="D3" s="600"/>
      <c r="E3" s="600"/>
      <c r="F3" s="482"/>
      <c r="G3" s="482"/>
      <c r="H3" s="482"/>
      <c r="I3" s="482"/>
      <c r="J3" s="482"/>
      <c r="K3" s="482"/>
      <c r="L3" s="482"/>
      <c r="M3" s="605" t="s">
        <v>4</v>
      </c>
      <c r="N3" s="605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100" customFormat="1" ht="30.75" customHeight="1">
      <c r="A5" s="606" t="s">
        <v>462</v>
      </c>
      <c r="B5" s="607"/>
      <c r="C5" s="594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3" t="s">
        <v>527</v>
      </c>
      <c r="R5" s="603" t="s">
        <v>528</v>
      </c>
    </row>
    <row r="6" spans="1:18" s="100" customFormat="1" ht="48">
      <c r="A6" s="608"/>
      <c r="B6" s="609"/>
      <c r="C6" s="595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4"/>
      <c r="R6" s="604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266</v>
      </c>
      <c r="E9" s="189"/>
      <c r="F9" s="189"/>
      <c r="G9" s="74">
        <f>D9+E9-F9</f>
        <v>266</v>
      </c>
      <c r="H9" s="65"/>
      <c r="I9" s="65"/>
      <c r="J9" s="74">
        <f>G9+H9-I9</f>
        <v>266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266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854</v>
      </c>
      <c r="B15" s="374" t="s">
        <v>855</v>
      </c>
      <c r="C15" s="453" t="s">
        <v>856</v>
      </c>
      <c r="D15" s="454">
        <v>0</v>
      </c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266</v>
      </c>
      <c r="E17" s="194">
        <f>SUM(E9:E16)</f>
        <v>0</v>
      </c>
      <c r="F17" s="194">
        <f>SUM(F9:F16)</f>
        <v>0</v>
      </c>
      <c r="G17" s="74">
        <f t="shared" si="2"/>
        <v>266</v>
      </c>
      <c r="H17" s="75">
        <f>SUM(H9:H16)</f>
        <v>0</v>
      </c>
      <c r="I17" s="75">
        <f>SUM(I9:I16)</f>
        <v>0</v>
      </c>
      <c r="J17" s="74">
        <f t="shared" si="3"/>
        <v>266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258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258</v>
      </c>
      <c r="H38" s="75">
        <f t="shared" si="12"/>
        <v>0</v>
      </c>
      <c r="I38" s="75">
        <f t="shared" si="12"/>
        <v>0</v>
      </c>
      <c r="J38" s="74">
        <f t="shared" si="3"/>
        <v>258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600</v>
      </c>
      <c r="B39" s="370" t="s">
        <v>601</v>
      </c>
      <c r="C39" s="369" t="s">
        <v>602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603</v>
      </c>
      <c r="C40" s="359" t="s">
        <v>604</v>
      </c>
      <c r="D40" s="437">
        <f>D17+D18+D19+D25+D38+D39</f>
        <v>524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524</v>
      </c>
      <c r="H40" s="437">
        <f t="shared" si="13"/>
        <v>0</v>
      </c>
      <c r="I40" s="437">
        <f t="shared" si="13"/>
        <v>0</v>
      </c>
      <c r="J40" s="437">
        <f t="shared" si="13"/>
        <v>524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524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864</v>
      </c>
      <c r="C44" s="354"/>
      <c r="D44" s="355"/>
      <c r="E44" s="355"/>
      <c r="F44" s="355"/>
      <c r="G44" s="351"/>
      <c r="H44" s="356"/>
      <c r="I44" s="356"/>
      <c r="J44" s="356"/>
      <c r="K44" s="596"/>
      <c r="L44" s="596"/>
      <c r="M44" s="596"/>
      <c r="N44" s="596"/>
      <c r="O44" s="601" t="s">
        <v>778</v>
      </c>
      <c r="P44" s="602"/>
      <c r="Q44" s="602"/>
      <c r="R44" s="602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2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606</v>
      </c>
      <c r="B1" s="613"/>
      <c r="C1" s="613"/>
      <c r="D1" s="613"/>
      <c r="E1" s="613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382</v>
      </c>
      <c r="B3" s="616" t="str">
        <f>'справка №1-БАЛАНС'!E3</f>
        <v>МЕН ИНВЕСТМЪНТ ГРУП АД</v>
      </c>
      <c r="C3" s="617"/>
      <c r="D3" s="523" t="s">
        <v>2</v>
      </c>
      <c r="E3" s="107">
        <f>'справка №1-БАЛАНС'!H3</f>
        <v>131401376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4" t="str">
        <f>'справка №1-БАЛАНС'!E5</f>
        <v>01.01.2012-31.12.2012</v>
      </c>
      <c r="C4" s="615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607</v>
      </c>
      <c r="B5" s="493"/>
      <c r="C5" s="494"/>
      <c r="D5" s="107"/>
      <c r="E5" s="495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88</v>
      </c>
      <c r="D28" s="108">
        <v>0</v>
      </c>
      <c r="E28" s="120">
        <f t="shared" si="0"/>
        <v>88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88</v>
      </c>
      <c r="D43" s="104">
        <f>D24+D28+D29+D31+D30+D32+D33+D38</f>
        <v>0</v>
      </c>
      <c r="E43" s="118">
        <f>E24+E28+E29+E31+E30+E32+E33+E38</f>
        <v>88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134</v>
      </c>
      <c r="D44" s="103">
        <f>D43+D21+D19+D9</f>
        <v>0</v>
      </c>
      <c r="E44" s="118">
        <f>E43+E21+E19+E9</f>
        <v>134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127</v>
      </c>
      <c r="D64" s="108"/>
      <c r="E64" s="119">
        <f t="shared" si="1"/>
        <v>127</v>
      </c>
      <c r="F64" s="110">
        <v>0</v>
      </c>
    </row>
    <row r="65" spans="1:6" ht="12">
      <c r="A65" s="396" t="s">
        <v>706</v>
      </c>
      <c r="B65" s="397" t="s">
        <v>707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708</v>
      </c>
      <c r="B66" s="394" t="s">
        <v>709</v>
      </c>
      <c r="C66" s="103">
        <f>C52+C56+C61+C62+C63+C64</f>
        <v>127</v>
      </c>
      <c r="D66" s="103">
        <f>D52+D56+D61+D62+D63+D64</f>
        <v>0</v>
      </c>
      <c r="E66" s="119">
        <f t="shared" si="1"/>
        <v>127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248</v>
      </c>
      <c r="D71" s="105">
        <f>SUM(D72:D74)</f>
        <v>0</v>
      </c>
      <c r="E71" s="105">
        <f>SUM(E72:E74)</f>
        <v>248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248</v>
      </c>
      <c r="D74" s="108"/>
      <c r="E74" s="119">
        <f t="shared" si="1"/>
        <v>248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/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248</v>
      </c>
      <c r="D96" s="104">
        <f>D85+D80+D75+D71+D95</f>
        <v>0</v>
      </c>
      <c r="E96" s="104">
        <f>E85+E80+E75+E71+E95</f>
        <v>248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397</v>
      </c>
      <c r="D97" s="104">
        <f>D96+D68+D66</f>
        <v>0</v>
      </c>
      <c r="E97" s="104">
        <f>E96+E68+E66</f>
        <v>397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777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864</v>
      </c>
      <c r="B109" s="611"/>
      <c r="C109" s="611"/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778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382</v>
      </c>
      <c r="B4" s="618" t="str">
        <f>'справка №1-БАЛАНС'!E3</f>
        <v>МЕН ИНВЕСТМЪНТ ГРУП АД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131401376</v>
      </c>
    </row>
    <row r="5" spans="1:9" ht="15">
      <c r="A5" s="498" t="s">
        <v>5</v>
      </c>
      <c r="B5" s="619" t="str">
        <f>'справка №1-БАЛАНС'!E5</f>
        <v>01.01.2012-31.12.2012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791</v>
      </c>
      <c r="B12" s="90" t="s">
        <v>792</v>
      </c>
      <c r="C12" s="438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18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562</v>
      </c>
      <c r="B17" s="92" t="s">
        <v>799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18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806</v>
      </c>
      <c r="B22" s="90" t="s">
        <v>807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864</v>
      </c>
      <c r="B30" s="621"/>
      <c r="C30" s="621"/>
      <c r="D30" s="456"/>
      <c r="E30" s="620"/>
      <c r="F30" s="620"/>
      <c r="G30" s="620"/>
      <c r="H30" s="420" t="s">
        <v>778</v>
      </c>
      <c r="I30" s="620"/>
      <c r="J30" s="620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6">
      <selection activeCell="A160" sqref="A16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5" t="str">
        <f>'справка №1-БАЛАНС'!E3</f>
        <v>МЕН ИНВЕСТМЪНТ ГРУП АД</v>
      </c>
      <c r="C5" s="625"/>
      <c r="D5" s="625"/>
      <c r="E5" s="567" t="s">
        <v>2</v>
      </c>
      <c r="F5" s="450">
        <f>'справка №1-БАЛАНС'!H3</f>
        <v>131401376</v>
      </c>
    </row>
    <row r="6" spans="1:13" ht="15" customHeight="1">
      <c r="A6" s="27" t="s">
        <v>818</v>
      </c>
      <c r="B6" s="626" t="str">
        <f>'справка №1-БАЛАНС'!E5</f>
        <v>01.01.2012-31.12.2012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819</v>
      </c>
      <c r="B8" s="32" t="s">
        <v>8</v>
      </c>
      <c r="C8" s="33" t="s">
        <v>820</v>
      </c>
      <c r="D8" s="33" t="s">
        <v>821</v>
      </c>
      <c r="E8" s="33" t="s">
        <v>822</v>
      </c>
      <c r="F8" s="33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860</v>
      </c>
      <c r="B12" s="37"/>
      <c r="C12" s="440">
        <v>187</v>
      </c>
      <c r="D12" s="440">
        <v>55</v>
      </c>
      <c r="E12" s="440"/>
      <c r="F12" s="442">
        <f>C12-E12</f>
        <v>187</v>
      </c>
    </row>
    <row r="13" spans="1:6" ht="12.75">
      <c r="A13" s="36" t="s">
        <v>827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547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550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187</v>
      </c>
      <c r="D27" s="429"/>
      <c r="E27" s="429">
        <f>SUM(E12:E26)</f>
        <v>0</v>
      </c>
      <c r="F27" s="441">
        <f>SUM(F12:F26)</f>
        <v>187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829</v>
      </c>
      <c r="B28" s="40"/>
      <c r="C28" s="429"/>
      <c r="D28" s="429"/>
      <c r="E28" s="429"/>
      <c r="F28" s="441"/>
    </row>
    <row r="29" spans="1:6" ht="12.75">
      <c r="A29" s="36" t="s">
        <v>541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544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547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550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831</v>
      </c>
      <c r="B45" s="40"/>
      <c r="C45" s="429"/>
      <c r="D45" s="429"/>
      <c r="E45" s="429"/>
      <c r="F45" s="441"/>
    </row>
    <row r="46" spans="1:6" ht="12.75">
      <c r="A46" s="36" t="s">
        <v>541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544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547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550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833</v>
      </c>
      <c r="B62" s="40"/>
      <c r="C62" s="429"/>
      <c r="D62" s="429"/>
      <c r="E62" s="429"/>
      <c r="F62" s="441"/>
    </row>
    <row r="63" spans="1:6" ht="12.75">
      <c r="A63" s="36" t="s">
        <v>541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544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547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550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836</v>
      </c>
      <c r="B79" s="39" t="s">
        <v>837</v>
      </c>
      <c r="C79" s="429">
        <f>C78+C61+C44+C27</f>
        <v>187</v>
      </c>
      <c r="D79" s="429"/>
      <c r="E79" s="429">
        <f>E78+E61+E44+E27</f>
        <v>0</v>
      </c>
      <c r="F79" s="441">
        <f>F78+F61+F44+F27</f>
        <v>187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838</v>
      </c>
      <c r="B80" s="39"/>
      <c r="C80" s="429"/>
      <c r="D80" s="429"/>
      <c r="E80" s="429"/>
      <c r="F80" s="441"/>
    </row>
    <row r="81" spans="1:6" ht="14.25" customHeight="1">
      <c r="A81" s="36" t="s">
        <v>825</v>
      </c>
      <c r="B81" s="40"/>
      <c r="C81" s="429"/>
      <c r="D81" s="429"/>
      <c r="E81" s="429"/>
      <c r="F81" s="441"/>
    </row>
    <row r="82" spans="1:6" ht="12.75">
      <c r="A82" s="36" t="s">
        <v>826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827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547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550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829</v>
      </c>
      <c r="B98" s="40"/>
      <c r="C98" s="429"/>
      <c r="D98" s="429"/>
      <c r="E98" s="429"/>
      <c r="F98" s="441"/>
    </row>
    <row r="99" spans="1:6" ht="12.75">
      <c r="A99" s="36" t="s">
        <v>541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544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547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550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831</v>
      </c>
      <c r="B115" s="40"/>
      <c r="C115" s="429"/>
      <c r="D115" s="429"/>
      <c r="E115" s="429"/>
      <c r="F115" s="441"/>
    </row>
    <row r="116" spans="1:6" ht="12.75">
      <c r="A116" s="36" t="s">
        <v>541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544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547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550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833</v>
      </c>
      <c r="B132" s="40"/>
      <c r="C132" s="429"/>
      <c r="D132" s="429"/>
      <c r="E132" s="429"/>
      <c r="F132" s="441"/>
    </row>
    <row r="133" spans="1:6" ht="12.75">
      <c r="A133" s="36" t="s">
        <v>861</v>
      </c>
      <c r="B133" s="40"/>
      <c r="C133" s="440">
        <v>25</v>
      </c>
      <c r="D133" s="440"/>
      <c r="E133" s="440"/>
      <c r="F133" s="442">
        <f>C133-E133</f>
        <v>25</v>
      </c>
    </row>
    <row r="134" spans="1:6" ht="12.75">
      <c r="A134" s="36" t="s">
        <v>544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547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550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25</v>
      </c>
      <c r="D148" s="429"/>
      <c r="E148" s="429">
        <f>SUM(E133:E147)</f>
        <v>0</v>
      </c>
      <c r="F148" s="441">
        <f>SUM(F133:F147)</f>
        <v>25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843</v>
      </c>
      <c r="B149" s="39" t="s">
        <v>844</v>
      </c>
      <c r="C149" s="429">
        <f>C148+C131+C114+C97</f>
        <v>25</v>
      </c>
      <c r="D149" s="429"/>
      <c r="E149" s="429">
        <f>E148+E131+E114+E97</f>
        <v>0</v>
      </c>
      <c r="F149" s="441">
        <f>F148+F131+F114+F97</f>
        <v>25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864</v>
      </c>
      <c r="B151" s="451"/>
      <c r="C151" s="627"/>
      <c r="D151" s="627"/>
      <c r="E151" s="627"/>
      <c r="F151" s="62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852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Didi</cp:lastModifiedBy>
  <cp:lastPrinted>2011-05-02T14:17:28Z</cp:lastPrinted>
  <dcterms:created xsi:type="dcterms:W3CDTF">2000-06-29T12:02:40Z</dcterms:created>
  <dcterms:modified xsi:type="dcterms:W3CDTF">2013-04-30T10:37:43Z</dcterms:modified>
  <cp:category/>
  <cp:version/>
  <cp:contentType/>
  <cp:contentStatus/>
</cp:coreProperties>
</file>