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<sst xmlns="http://schemas.openxmlformats.org/spreadsheetml/2006/main" count="1062" uniqueCount="872">
  <si>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</si>
  <si>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</si>
  <si>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</si>
  <si>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</si>
  <si>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</si>
  <si>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</si>
  <si>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</si>
  <si>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</si>
  <si>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</si>
  <si>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</si>
  <si>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</si>
  <si>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</si>
  <si>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</si>
  <si>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</si>
  <si>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</si>
  <si>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</si>
  <si>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</si>
  <si>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</si>
  <si>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</si>
  <si>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</si>
  <si>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</si>
  <si>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</si>
  <si>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</si>
  <si>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</si>
  <si>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</si>
  <si>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</si>
  <si>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</si>
  <si>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</si>
  <si>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</si>
  <si>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</si>
  <si>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</si>
  <si>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</si>
  <si>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</si>
  <si>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</si>
  <si>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</si>
  <si>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</si>
  <si>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</si>
  <si>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</si>
  <si>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</si>
  <si>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</si>
  <si>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</si>
  <si>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</si>
  <si>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</si>
  <si>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</si>
  <si>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</si>
  <si>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</si>
  <si>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</si>
  <si>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</si>
  <si>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</si>
  <si>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</si>
  <si>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</si>
  <si>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</si>
  <si>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</si>
  <si>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</si>
  <si>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</si>
  <si>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</si>
  <si>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</si>
  <si>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</si>
  <si>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</si>
  <si>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</si>
  <si>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</si>
  <si>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</si>
  <si>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</si>
  <si>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</si>
  <si>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</si>
  <si>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</si>
  <si>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</si>
  <si>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</si>
  <si>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</si>
  <si>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</si>
  <si>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</si>
  <si>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</si>
  <si>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</si>
  <si>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</si>
  <si>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</si>
  <si>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</si>
  <si>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</si>
  <si>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</si>
  <si>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</si>
  <si>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</si>
  <si>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</si>
  <si>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</si>
  <si>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</si>
  <si>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</si>
  <si>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</si>
  <si>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</si>
  <si>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</si>
  <si>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</si>
  <si>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</si>
  <si>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</si>
  <si>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</si>
  <si>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</si>
  <si>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</si>
  <si>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</si>
  <si>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</si>
  <si>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</si>
  <si>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</si>
  <si>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</si>
  <si>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</si>
  <si>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</si>
  <si>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</si>
  <si>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</si>
  <si>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</si>
  <si>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</si>
  <si>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</si>
  <si>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</si>
  <si>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</si>
  <si>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</si>
  <si>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</si>
  <si>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</si>
  <si>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</si>
  <si>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</si>
  <si>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</si>
  <si>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</si>
  <si>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</si>
  <si>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</si>
  <si>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</si>
  <si>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</si>
  <si>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</si>
  <si>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</si>
  <si>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</si>
  <si>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</si>
  <si>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</si>
  <si>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</si>
  <si>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</si>
  <si>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</si>
  <si>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</si>
  <si>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</si>
  <si>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</si>
  <si>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</si>
  <si>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</si>
  <si>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</si>
  <si>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</si>
  <si>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</si>
  <si>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</si>
  <si>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</si>
  <si>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</si>
  <si>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</si>
  <si>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</si>
  <si>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</si>
  <si>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</si>
  <si>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</si>
  <si>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</si>
  <si>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</si>
  <si>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</si>
  <si>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</si>
  <si>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</si>
  <si>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</si>
  <si>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</si>
  <si>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</si>
  <si>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</si>
  <si>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</si>
  <si>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</si>
  <si>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</si>
  <si>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</si>
  <si>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</si>
  <si>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</si>
  <si>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</si>
  <si>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</si>
  <si>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</si>
  <si>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</si>
  <si>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</si>
  <si>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</si>
  <si>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</si>
  <si>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</si>
  <si>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</si>
  <si>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</si>
  <si>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</si>
  <si>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</si>
  <si>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</si>
  <si>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</si>
  <si>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</si>
  <si>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</si>
  <si>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</si>
  <si>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</si>
  <si>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</si>
  <si>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</si>
  <si>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</si>
  <si>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</si>
  <si>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</si>
  <si>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</si>
  <si>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</si>
  <si>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</si>
  <si>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</si>
  <si>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</si>
  <si>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</si>
  <si>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</si>
  <si>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</si>
  <si>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</si>
  <si>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</si>
  <si>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</si>
  <si>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</si>
  <si>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</si>
  <si>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</si>
  <si>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</si>
  <si>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</si>
  <si>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</si>
  <si>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</si>
  <si>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</si>
  <si>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</si>
  <si>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</si>
  <si>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</si>
  <si>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</si>
  <si>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</si>
  <si>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</si>
  <si>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</si>
  <si>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</si>
  <si>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</si>
  <si>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</si>
  <si>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</si>
  <si>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</si>
  <si>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</si>
  <si>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</si>
  <si>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</si>
  <si>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</si>
  <si>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</si>
  <si>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</si>
  <si>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</si>
  <si>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</si>
  <si>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</si>
  <si>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</si>
  <si>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</si>
  <si>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</si>
  <si>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</si>
  <si>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</si>
  <si>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</si>
  <si>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</si>
  <si>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</si>
  <si>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</si>
  <si>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</si>
  <si>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</si>
  <si>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</si>
  <si>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</si>
  <si>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</si>
  <si>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</si>
  <si>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</si>
  <si>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</si>
  <si>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</si>
  <si>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</si>
  <si>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</si>
  <si>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</si>
  <si>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</si>
  <si>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</si>
  <si>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</si>
  <si>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</si>
  <si>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</si>
  <si>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</si>
  <si>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</si>
  <si>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</si>
  <si>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</si>
  <si>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</si>
  <si>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</si>
  <si>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</si>
  <si>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</si>
  <si>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</si>
  <si>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</si>
  <si>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</si>
  <si>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</si>
  <si>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</si>
  <si>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</si>
  <si>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</si>
  <si>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</si>
  <si>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</si>
  <si>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</si>
  <si>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</si>
  <si>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</si>
  <si>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</si>
  <si>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</si>
  <si>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</si>
  <si>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</si>
  <si>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</si>
  <si>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</si>
  <si>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</si>
  <si>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</si>
  <si>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</si>
  <si>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</si>
  <si>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</si>
  <si>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</si>
  <si>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</si>
  <si>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</si>
  <si>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</si>
  <si>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</si>
  <si>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</si>
  <si>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</si>
  <si>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</si>
  <si>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</si>
  <si>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</si>
  <si>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</si>
  <si>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</si>
  <si>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</si>
  <si>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</si>
  <si>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</si>
  <si>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</si>
  <si>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</si>
  <si>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</si>
  <si>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</si>
  <si>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</si>
  <si>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</si>
  <si>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</si>
  <si>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</si>
  <si>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</si>
  <si>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</si>
  <si>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</si>
  <si>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</si>
  <si>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</si>
  <si>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</si>
  <si>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</si>
  <si>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</si>
  <si>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</si>
  <si>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</si>
  <si>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</si>
  <si>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</si>
  <si>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</si>
  <si>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</si>
  <si>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</si>
  <si>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</si>
  <si>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</si>
  <si>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</si>
  <si>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</si>
  <si>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</si>
  <si>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</si>
  <si>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</si>
  <si>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</si>
  <si>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</si>
  <si>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</si>
  <si>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</si>
  <si>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</si>
  <si>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</si>
  <si>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</si>
  <si>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</si>
  <si>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</si>
  <si>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</si>
  <si>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</si>
  <si>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</si>
  <si>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</si>
  <si>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</si>
  <si>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</si>
  <si>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</si>
  <si>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</si>
  <si>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</si>
  <si>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</si>
  <si>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</si>
  <si>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</si>
  <si>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</si>
  <si>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</si>
  <si>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</si>
  <si>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</si>
  <si>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</si>
  <si>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</si>
  <si>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</si>
  <si>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</si>
  <si>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</si>
  <si>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</si>
  <si>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</si>
  <si>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</si>
  <si>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</si>
  <si>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</si>
  <si>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</si>
  <si>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</si>
  <si>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</si>
  <si>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</si>
  <si>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</si>
  <si>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</si>
  <si>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</si>
  <si>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</si>
  <si>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</si>
  <si>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</si>
  <si>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</si>
  <si>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</si>
  <si>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</si>
  <si>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</si>
  <si>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</si>
  <si>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</si>
  <si>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</si>
  <si>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</si>
  <si>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</si>
  <si>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</si>
  <si>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</si>
  <si>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</si>
  <si>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</si>
  <si>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</si>
  <si>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</si>
  <si>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</si>
  <si>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</si>
  <si>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</si>
  <si>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</si>
  <si>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</si>
  <si>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</si>
  <si>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</si>
  <si>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</si>
  <si>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</si>
  <si>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</si>
  <si>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</si>
  <si>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</si>
  <si>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</si>
  <si>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</si>
  <si>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</si>
  <si>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</si>
  <si>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</si>
  <si>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</si>
  <si>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</si>
  <si>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</si>
  <si>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</si>
  <si>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</si>
  <si>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</si>
  <si>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</si>
  <si>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</si>
  <si>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</si>
  <si>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</si>
  <si>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</si>
  <si>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</si>
  <si>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</si>
  <si>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</si>
  <si>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</si>
  <si>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</si>
  <si>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</si>
  <si>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</si>
  <si>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</si>
  <si>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</si>
  <si>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</si>
  <si>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</si>
  <si>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</si>
  <si>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</si>
  <si>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</si>
  <si>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</si>
  <si>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</si>
  <si>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</si>
  <si>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</si>
  <si>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</si>
  <si>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</si>
  <si>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</si>
  <si>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</si>
  <si>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</si>
  <si>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</si>
  <si>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</si>
  <si>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</si>
  <si>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</si>
  <si>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</si>
  <si>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</si>
  <si>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</si>
  <si>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</si>
  <si>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</si>
  <si>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</si>
  <si>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</si>
  <si>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</si>
  <si>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</si>
  <si>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</si>
  <si>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</si>
  <si>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</si>
  <si>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</si>
  <si>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</si>
  <si>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</si>
  <si>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</si>
  <si>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</si>
  <si>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</si>
  <si>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</si>
  <si>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</si>
  <si>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</si>
  <si>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</si>
  <si>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</si>
  <si>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</si>
  <si>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</si>
  <si>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</si>
  <si>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</si>
  <si>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</si>
  <si>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</si>
  <si>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</si>
  <si>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</si>
  <si>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</si>
  <si>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</si>
  <si>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</si>
  <si>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</si>
  <si>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</si>
  <si>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</si>
  <si>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</si>
  <si>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</si>
  <si>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</si>
  <si>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</si>
  <si>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</si>
  <si>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</si>
  <si>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</si>
  <si>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</si>
  <si>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</si>
  <si>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</si>
  <si>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</si>
  <si>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</si>
  <si>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</si>
  <si>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</si>
  <si>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</si>
  <si>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</si>
  <si>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</si>
  <si>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</si>
  <si>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</si>
  <si>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</si>
  <si>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</si>
  <si>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</si>
  <si>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</si>
  <si>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</si>
  <si>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</si>
  <si>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</si>
  <si>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</si>
  <si>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</si>
  <si>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</si>
  <si>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</si>
  <si>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</si>
  <si>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</si>
  <si>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</si>
  <si>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</si>
  <si>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</si>
  <si>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</si>
  <si>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</si>
  <si>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</si>
  <si>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</si>
  <si>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</si>
  <si>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</si>
  <si>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</si>
  <si>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</si>
  <si>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</si>
  <si>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</si>
  <si>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</si>
  <si>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</si>
  <si>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</si>
  <si>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</si>
  <si>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</si>
  <si>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</si>
  <si>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</si>
  <si>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</si>
  <si>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</si>
  <si>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</si>
  <si>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</si>
  <si>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</si>
  <si>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</si>
  <si>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</si>
  <si>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</si>
  <si>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</si>
  <si>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</si>
  <si>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</si>
  <si>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</si>
  <si>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</si>
  <si>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</si>
  <si>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</si>
  <si>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</si>
  <si>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</si>
  <si>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</si>
  <si>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</si>
  <si>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</si>
  <si>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</si>
  <si>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</si>
  <si>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</si>
  <si>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</si>
  <si>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</si>
  <si>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</si>
  <si>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</si>
  <si>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</si>
  <si>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</si>
  <si>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</si>
  <si>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</si>
  <si>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</si>
  <si>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</si>
  <si>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</si>
  <si>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</si>
  <si>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</si>
  <si>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</si>
  <si>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</si>
  <si>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</si>
  <si>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</si>
  <si>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</si>
  <si>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</si>
  <si>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</si>
  <si>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</si>
  <si>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</si>
  <si>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</si>
  <si>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</si>
  <si>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</si>
  <si>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</si>
  <si>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</si>
  <si>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</si>
  <si>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</si>
  <si>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</si>
  <si>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</si>
  <si>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</si>
  <si>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</si>
  <si>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</si>
  <si>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</si>
  <si>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</si>
  <si>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</si>
  <si>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</si>
  <si>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</si>
  <si>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</si>
  <si>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</si>
  <si>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</si>
  <si>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</si>
  <si>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</si>
  <si>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</si>
  <si>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</si>
  <si>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</si>
  <si>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</si>
  <si>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</si>
  <si>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</si>
  <si>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</si>
  <si>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</si>
  <si>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</si>
  <si>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</si>
  <si>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</si>
  <si>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</si>
  <si>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</si>
  <si>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</si>
  <si>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</si>
  <si>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</si>
  <si>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</si>
  <si>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</si>
  <si>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</si>
  <si>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</si>
  <si>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</si>
  <si>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</si>
  <si>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</si>
  <si>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</si>
  <si>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</si>
  <si>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</si>
  <si>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</si>
  <si>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</si>
  <si>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</si>
  <si>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</si>
  <si>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</si>
  <si>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</si>
  <si>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</si>
  <si>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</si>
  <si>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</si>
  <si>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</si>
  <si>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</si>
  <si>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</si>
  <si>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</si>
  <si>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</si>
  <si>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</si>
  <si>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</si>
  <si>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</si>
  <si>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</si>
  <si>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</si>
  <si>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</si>
  <si>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</si>
  <si>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</si>
  <si>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</si>
  <si>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</si>
  <si>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</si>
  <si>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</si>
  <si>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</si>
  <si>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</si>
  <si>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</si>
  <si>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</si>
  <si>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</si>
  <si>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</si>
  <si>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</si>
  <si>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</si>
  <si>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</si>
  <si>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</si>
  <si>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</si>
  <si>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</si>
  <si>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</si>
  <si>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</si>
  <si>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</si>
  <si>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</si>
  <si>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</si>
  <si>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</si>
  <si>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</si>
  <si>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</si>
  <si>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</si>
  <si>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</si>
  <si>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</si>
  <si>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</si>
  <si>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</si>
  <si>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</si>
  <si>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</si>
  <si>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</si>
  <si>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</si>
  <si>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</si>
  <si>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</si>
  <si>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</si>
  <si>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</si>
  <si>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</si>
  <si>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</si>
  <si>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</si>
  <si>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</si>
  <si>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</si>
  <si>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</si>
  <si>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</si>
  <si>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</si>
  <si>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</si>
  <si>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</si>
  <si>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</si>
  <si>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</si>
  <si>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</si>
  <si>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</si>
  <si>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</si>
  <si>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</si>
  <si>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</si>
  <si>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</si>
  <si>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</si>
  <si>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</si>
  <si>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</si>
  <si>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</si>
  <si>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</si>
  <si>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</si>
  <si>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</si>
  <si>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</si>
  <si>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</si>
  <si>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</si>
  <si>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</si>
  <si>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</si>
  <si>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</si>
  <si>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</si>
  <si>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</si>
  <si>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</si>
  <si>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</si>
  <si>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</si>
  <si>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</si>
  <si>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</si>
  <si>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</si>
  <si>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</si>
  <si>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</si>
  <si>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</si>
  <si>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</si>
  <si>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</si>
  <si>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</si>
  <si>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</si>
  <si>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</si>
  <si>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</si>
  <si>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</si>
  <si>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</si>
  <si>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</si>
  <si>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</si>
  <si>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</si>
  <si>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</si>
  <si>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</si>
  <si>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</si>
  <si>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</si>
  <si>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</si>
  <si>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</si>
  <si>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</si>
  <si>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</si>
  <si>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</si>
  <si>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</si>
  <si>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</si>
  <si>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</si>
  <si>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</si>
  <si>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</si>
  <si>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</si>
  <si>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</si>
  <si>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</si>
  <si>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</si>
  <si>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</si>
  <si>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</si>
  <si>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</si>
  <si>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</si>
  <si>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</si>
  <si>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</si>
  <si>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</si>
  <si>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</si>
  <si>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</si>
  <si>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</si>
  <si>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</si>
  <si>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</si>
  <si>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</si>
  <si>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</si>
  <si>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</si>
  <si>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</si>
  <si>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</si>
  <si>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</si>
  <si>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</si>
  <si>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</si>
  <si>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</si>
  <si>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</si>
  <si>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</si>
  <si>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</si>
  <si>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</si>
  <si>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</si>
  <si>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</si>
  <si>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</si>
  <si>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</si>
  <si>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</si>
  <si>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</si>
  <si>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</si>
  <si>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</si>
  <si>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</si>
  <si>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</si>
  <si>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</si>
  <si>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</si>
  <si>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</si>
  <si>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</si>
  <si>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</si>
  <si>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</si>
  <si>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</si>
  <si>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</si>
  <si>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</si>
  <si>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</si>
  <si>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</si>
  <si>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</si>
  <si>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</si>
  <si>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</si>
  <si>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</si>
  <si>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</si>
  <si>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</si>
  <si>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</si>
  <si>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</si>
  <si>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</si>
  <si>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</si>
  <si>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</si>
  <si>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</si>
  <si>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</si>
  <si>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</si>
  <si>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</si>
  <si>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</si>
  <si>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</si>
  <si>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</si>
  <si>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</si>
  <si>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</si>
  <si>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</si>
  <si>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</si>
  <si>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</si>
  <si>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</si>
  <si>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</si>
  <si>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</si>
  <si>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</si>
  <si>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</si>
  <si>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</si>
  <si>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</si>
  <si>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</si>
  <si>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</si>
  <si>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</si>
  <si>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</si>
  <si>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</si>
  <si>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</si>
  <si>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</si>
  <si>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</si>
  <si>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</si>
  <si>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</si>
  <si>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</si>
  <si>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</si>
  <si>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</si>
  <si>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</si>
  <si>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</si>
  <si>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</si>
  <si>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</si>
  <si>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</si>
  <si>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</si>
  <si>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</si>
  <si>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</si>
  <si>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</si>
  <si>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</si>
  <si>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</si>
  <si>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</si>
  <si>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</si>
  <si>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</si>
  <si>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</si>
  <si>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</si>
  <si>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</si>
  <si>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</si>
  <si>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</si>
  <si>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</si>
  <si>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</si>
  <si>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</si>
  <si>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</si>
  <si>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</si>
  <si>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</si>
  <si>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</si>
  <si>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</si>
  <si>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01.01.2009-31.03.2009</t>
  </si>
  <si>
    <t>Дата на съставяне: 15.04.2009 г.</t>
  </si>
  <si>
    <t>15.04.2009 г.</t>
  </si>
  <si>
    <t xml:space="preserve">Дата на съставяне:15.04.2009 г.                                       </t>
  </si>
  <si>
    <t xml:space="preserve">Дата  на съставяне: 15.04.2009  г.                                                                                                                          </t>
  </si>
  <si>
    <t xml:space="preserve">Дата на съставяне:15.04.2009 г.             </t>
  </si>
  <si>
    <t>Дата на съставяне:15.04.2009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</si>
</sst>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77" fontId="23" fillId="4" borderId="1" xfId="28" applyNumberFormat="1" applyFont="1" applyFill="1" applyBorder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55" sqref="C5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819363984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1520</v>
      </c>
      <c r="D12" s="151">
        <v>1484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1396</v>
      </c>
      <c r="D13" s="151">
        <v>1458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157</v>
      </c>
      <c r="D14" s="151">
        <v>169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117</v>
      </c>
      <c r="D15" s="151">
        <v>155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165</v>
      </c>
      <c r="D16" s="151">
        <v>181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</v>
      </c>
      <c r="D17" s="151">
        <v>416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3694</v>
      </c>
      <c r="D19" s="155">
        <f>SUM(D11:D18)</f>
        <v>4193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1377</v>
      </c>
      <c r="H20" s="158">
        <v>1389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46</v>
      </c>
      <c r="D24" s="151">
        <v>23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1677</v>
      </c>
      <c r="H25" s="154">
        <f>H19+H20+H21</f>
        <v>1689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46</v>
      </c>
      <c r="D27" s="155">
        <f>SUM(D23:D26)</f>
        <v>23</v>
      </c>
      <c r="E27" s="253" t="s">
        <v>83</v>
      </c>
      <c r="F27" s="242" t="s">
        <v>84</v>
      </c>
      <c r="G27" s="154">
        <f>SUM(G28:G30)</f>
        <v>644</v>
      </c>
      <c r="H27" s="154">
        <f>SUM(H28:H30)</f>
        <v>1547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644</v>
      </c>
      <c r="H28" s="152">
        <v>1547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-61</v>
      </c>
      <c r="H32" s="316">
        <v>-146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583</v>
      </c>
      <c r="H33" s="154">
        <f>H27+H31+H32</f>
        <v>1401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5260</v>
      </c>
      <c r="H36" s="154">
        <f>H25+H17+H33</f>
        <v>6090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884</v>
      </c>
      <c r="H44" s="152">
        <v>1084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486</v>
      </c>
      <c r="H48" s="152">
        <v>647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1370</v>
      </c>
      <c r="H49" s="154">
        <f>SUM(H43:H48)</f>
        <v>1731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21</v>
      </c>
      <c r="E53" s="237" t="s">
        <v>164</v>
      </c>
      <c r="F53" s="245" t="s">
        <v>165</v>
      </c>
      <c r="G53" s="152">
        <v>32</v>
      </c>
      <c r="H53" s="152">
        <v>37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3740</v>
      </c>
      <c r="D55" s="155">
        <f>D19+D20+D21+D27+D32+D45+D51+D53+D54</f>
        <v>4237</v>
      </c>
      <c r="E55" s="237" t="s">
        <v>172</v>
      </c>
      <c r="F55" s="261" t="s">
        <v>173</v>
      </c>
      <c r="G55" s="154">
        <f>G49+G51+G52+G53+G54</f>
        <v>1402</v>
      </c>
      <c r="H55" s="154">
        <f>H49+H51+H52+H53+H54</f>
        <v>1768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1710</v>
      </c>
      <c r="D58" s="151">
        <v>2134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472</v>
      </c>
      <c r="D59" s="151">
        <v>521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392</v>
      </c>
      <c r="D60" s="151">
        <v>87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68</v>
      </c>
      <c r="D61" s="151">
        <v>68</v>
      </c>
      <c r="E61" s="243" t="s">
        <v>189</v>
      </c>
      <c r="F61" s="272" t="s">
        <v>190</v>
      </c>
      <c r="G61" s="154">
        <f>SUM(G62:G68)</f>
        <v>1843</v>
      </c>
      <c r="H61" s="154">
        <f>SUM(H62:H68)</f>
        <v>2257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>
        <v>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2642</v>
      </c>
      <c r="D64" s="155">
        <f>SUM(D58:D63)</f>
        <v>2812</v>
      </c>
      <c r="E64" s="237" t="s">
        <v>200</v>
      </c>
      <c r="F64" s="242" t="s">
        <v>201</v>
      </c>
      <c r="G64" s="152">
        <v>1447</v>
      </c>
      <c r="H64" s="152">
        <v>1662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102</v>
      </c>
      <c r="H65" s="152">
        <v>187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214</v>
      </c>
      <c r="H66" s="152">
        <v>238</v>
      </c>
    </row>
    <row r="67" spans="1:8" ht="15">
      <c r="A67" s="235" t="s">
        <v>207</v>
      </c>
      <c r="B67" s="241" t="s">
        <v>208</v>
      </c>
      <c r="C67" s="151">
        <v>140</v>
      </c>
      <c r="D67" s="151">
        <v>155</v>
      </c>
      <c r="E67" s="237" t="s">
        <v>209</v>
      </c>
      <c r="F67" s="242" t="s">
        <v>210</v>
      </c>
      <c r="G67" s="152">
        <v>56</v>
      </c>
      <c r="H67" s="152">
        <v>71</v>
      </c>
    </row>
    <row r="68" spans="1:8" ht="15">
      <c r="A68" s="235" t="s">
        <v>211</v>
      </c>
      <c r="B68" s="241" t="s">
        <v>212</v>
      </c>
      <c r="C68" s="151">
        <v>1641</v>
      </c>
      <c r="D68" s="151">
        <v>2451</v>
      </c>
      <c r="E68" s="237" t="s">
        <v>213</v>
      </c>
      <c r="F68" s="242" t="s">
        <v>214</v>
      </c>
      <c r="G68" s="152">
        <v>24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112</v>
      </c>
      <c r="D69" s="151">
        <v>166</v>
      </c>
      <c r="E69" s="251" t="s">
        <v>78</v>
      </c>
      <c r="F69" s="242" t="s">
        <v>217</v>
      </c>
      <c r="G69" s="152">
        <v>47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</v>
      </c>
      <c r="D71" s="151">
        <v>10</v>
      </c>
      <c r="E71" s="253" t="s">
        <v>46</v>
      </c>
      <c r="F71" s="273" t="s">
        <v>224</v>
      </c>
      <c r="G71" s="161">
        <f>G59+G60+G61+G69+G70</f>
        <v>1890</v>
      </c>
      <c r="H71" s="161">
        <f>H59+H60+H61+H69+H70</f>
        <v>2291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172</v>
      </c>
      <c r="D72" s="151">
        <v>267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2116</v>
      </c>
      <c r="D75" s="155">
        <f>SUM(D67:D74)</f>
        <v>3065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1890</v>
      </c>
      <c r="H79" s="162">
        <f>H71+H74+H75+H76</f>
        <v>2291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48</v>
      </c>
      <c r="D88" s="151">
        <v>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</v>
      </c>
      <c r="D91" s="155">
        <f>SUM(D87:D90)</f>
        <v>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4812</v>
      </c>
      <c r="D93" s="155">
        <f>D64+D75+D84+D91+D92</f>
        <v>5912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8552</v>
      </c>
      <c r="D94" s="164">
        <f>D93+D55</f>
        <v>10149</v>
      </c>
      <c r="E94" s="449" t="s">
        <v>270</v>
      </c>
      <c r="F94" s="289" t="s">
        <v>271</v>
      </c>
      <c r="G94" s="165">
        <f>G36+G39+G55+G79</f>
        <v>8552</v>
      </c>
      <c r="H94" s="165">
        <f>H36+H39+H55+H79</f>
        <v>10149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5" t="s">
        <v>381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781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23" sqref="D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"Торготерм"АД</v>
      </c>
      <c r="C2" s="589"/>
      <c r="D2" s="589"/>
      <c r="E2" s="589"/>
      <c r="F2" s="591" t="s">
        <v>2</v>
      </c>
      <c r="G2" s="591"/>
      <c r="H2" s="526">
        <f>'справка №1-БАЛАНС'!H3</f>
        <v>819363984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01.01.2009-31.03.2009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1104</v>
      </c>
      <c r="D9" s="46">
        <v>1723</v>
      </c>
      <c r="E9" s="298" t="s">
        <v>284</v>
      </c>
      <c r="F9" s="549" t="s">
        <v>285</v>
      </c>
      <c r="G9" s="550">
        <v>1834</v>
      </c>
      <c r="H9" s="550">
        <v>2392</v>
      </c>
    </row>
    <row r="10" spans="1:8" ht="12">
      <c r="A10" s="298" t="s">
        <v>286</v>
      </c>
      <c r="B10" s="299" t="s">
        <v>287</v>
      </c>
      <c r="C10" s="46">
        <v>114</v>
      </c>
      <c r="D10" s="46">
        <v>209</v>
      </c>
      <c r="E10" s="298" t="s">
        <v>288</v>
      </c>
      <c r="F10" s="549" t="s">
        <v>289</v>
      </c>
      <c r="G10" s="550">
        <v>256</v>
      </c>
      <c r="H10" s="550">
        <v>108</v>
      </c>
    </row>
    <row r="11" spans="1:8" ht="12">
      <c r="A11" s="298" t="s">
        <v>290</v>
      </c>
      <c r="B11" s="299" t="s">
        <v>291</v>
      </c>
      <c r="C11" s="46">
        <v>163</v>
      </c>
      <c r="D11" s="46">
        <v>186</v>
      </c>
      <c r="E11" s="300" t="s">
        <v>292</v>
      </c>
      <c r="F11" s="549" t="s">
        <v>293</v>
      </c>
      <c r="G11" s="550">
        <v>19</v>
      </c>
      <c r="H11" s="550">
        <v>16</v>
      </c>
    </row>
    <row r="12" spans="1:8" ht="12">
      <c r="A12" s="298" t="s">
        <v>294</v>
      </c>
      <c r="B12" s="299" t="s">
        <v>295</v>
      </c>
      <c r="C12" s="46">
        <v>403</v>
      </c>
      <c r="D12" s="46">
        <v>425</v>
      </c>
      <c r="E12" s="300" t="s">
        <v>78</v>
      </c>
      <c r="F12" s="549" t="s">
        <v>296</v>
      </c>
      <c r="G12" s="550">
        <v>51</v>
      </c>
      <c r="H12" s="550">
        <v>90</v>
      </c>
    </row>
    <row r="13" spans="1:18" ht="12">
      <c r="A13" s="298" t="s">
        <v>297</v>
      </c>
      <c r="B13" s="299" t="s">
        <v>298</v>
      </c>
      <c r="C13" s="46">
        <v>63</v>
      </c>
      <c r="D13" s="46">
        <v>77</v>
      </c>
      <c r="E13" s="301" t="s">
        <v>51</v>
      </c>
      <c r="F13" s="551" t="s">
        <v>299</v>
      </c>
      <c r="G13" s="548">
        <f>SUM(G9:G12)</f>
        <v>2160</v>
      </c>
      <c r="H13" s="548">
        <f>SUM(H9:H12)</f>
        <v>2606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214</v>
      </c>
      <c r="D14" s="46">
        <v>125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90-21-22</f>
        <v>47</v>
      </c>
      <c r="D15" s="47">
        <v>-176</v>
      </c>
      <c r="E15" s="296" t="s">
        <v>304</v>
      </c>
      <c r="F15" s="554" t="s">
        <v>305</v>
      </c>
      <c r="G15" s="550">
        <v>1</v>
      </c>
      <c r="H15" s="550">
        <v>3</v>
      </c>
    </row>
    <row r="16" spans="1:8" ht="12">
      <c r="A16" s="298" t="s">
        <v>306</v>
      </c>
      <c r="B16" s="299" t="s">
        <v>307</v>
      </c>
      <c r="C16" s="47">
        <v>83</v>
      </c>
      <c r="D16" s="47">
        <v>92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2191</v>
      </c>
      <c r="D19" s="49">
        <f>SUM(D9:D15)+D16</f>
        <v>2661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42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31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2222</v>
      </c>
      <c r="D28" s="50">
        <f>D26+D19</f>
        <v>2709</v>
      </c>
      <c r="E28" s="127" t="s">
        <v>338</v>
      </c>
      <c r="F28" s="554" t="s">
        <v>339</v>
      </c>
      <c r="G28" s="548">
        <f>G13+G15+G24</f>
        <v>2161</v>
      </c>
      <c r="H28" s="548">
        <f>H13+H15+H24</f>
        <v>2609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61</v>
      </c>
      <c r="H30" s="53">
        <f>IF((D28-H28)&gt;0,D28-H28,0)</f>
        <v>100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2222</v>
      </c>
      <c r="D33" s="49">
        <f>D28-D31+D32</f>
        <v>2709</v>
      </c>
      <c r="E33" s="127" t="s">
        <v>352</v>
      </c>
      <c r="F33" s="554" t="s">
        <v>353</v>
      </c>
      <c r="G33" s="53">
        <f>G32-G31+G28</f>
        <v>2161</v>
      </c>
      <c r="H33" s="53">
        <f>H32-H31+H28</f>
        <v>2609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61</v>
      </c>
      <c r="H34" s="548">
        <f>IF((D33-H33)&gt;0,D33-H33,0)</f>
        <v>100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61</v>
      </c>
      <c r="H39" s="559">
        <f>IF(H34&gt;0,IF(D35+H34&lt;0,0,D35+H34),IF(D34-D35&lt;0,D35-D34,0))</f>
        <v>146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61</v>
      </c>
      <c r="H41" s="52">
        <f>IF(D39=0,IF(H39-H40&gt;0,H39-H40+D40,0),IF(D39-D40&lt;0,D40-D39+H40,0))</f>
        <v>146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2222</v>
      </c>
      <c r="D42" s="53">
        <f>D33+D35+D39</f>
        <v>2755</v>
      </c>
      <c r="E42" s="128" t="s">
        <v>379</v>
      </c>
      <c r="F42" s="129" t="s">
        <v>380</v>
      </c>
      <c r="G42" s="53">
        <f>G39+G33</f>
        <v>2222</v>
      </c>
      <c r="H42" s="53">
        <f>H39+H33</f>
        <v>2755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2597</v>
      </c>
      <c r="D10" s="54">
        <v>2488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-1903+13</f>
        <v>-1890</v>
      </c>
      <c r="D11" s="575">
        <v>-2121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-397</v>
      </c>
      <c r="D13" s="575">
        <v>-417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100</v>
      </c>
      <c r="D14" s="575">
        <v>186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-3</v>
      </c>
      <c r="D15" s="575">
        <v>-19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-2</v>
      </c>
      <c r="D18" s="575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-47</v>
      </c>
      <c r="D19" s="575">
        <v>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358</v>
      </c>
      <c r="D20" s="55">
        <f>SUM(D10:D19)</f>
        <v>135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-13</v>
      </c>
      <c r="D22" s="575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-50</v>
      </c>
      <c r="D37" s="575">
        <v>-50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/>
      <c r="E38" s="130"/>
      <c r="F38" s="130"/>
    </row>
    <row r="39" spans="1:6" ht="12.75">
      <c r="A39" s="332" t="s">
        <v>441</v>
      </c>
      <c r="B39" s="333" t="s">
        <v>442</v>
      </c>
      <c r="C39" s="575">
        <v>-16</v>
      </c>
      <c r="D39" s="575">
        <v>-23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-245</v>
      </c>
      <c r="D40" s="575">
        <v>-201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-4</v>
      </c>
      <c r="D41" s="575">
        <v>-4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-315</v>
      </c>
      <c r="D42" s="55">
        <f>SUM(D34:D41)</f>
        <v>-278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30</v>
      </c>
      <c r="D43" s="55">
        <f>D42+D32+D20</f>
        <v>-143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178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54</v>
      </c>
      <c r="D45" s="55">
        <f>D44+D43</f>
        <v>35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54</v>
      </c>
      <c r="D46" s="56">
        <v>35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47" sqref="E4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0" t="str">
        <f>'справка №1-БАЛАНС'!E3</f>
        <v> "Торготерм"АД</v>
      </c>
      <c r="C3" s="580"/>
      <c r="D3" s="580"/>
      <c r="E3" s="580"/>
      <c r="F3" s="580"/>
      <c r="G3" s="580"/>
      <c r="H3" s="580"/>
      <c r="I3" s="580"/>
      <c r="J3" s="476"/>
      <c r="K3" s="593" t="s">
        <v>2</v>
      </c>
      <c r="L3" s="593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80" t="str">
        <f>'справка №1-БАЛАНС'!E4</f>
        <v>неконсолидиран</v>
      </c>
      <c r="C4" s="580"/>
      <c r="D4" s="580"/>
      <c r="E4" s="580"/>
      <c r="F4" s="580"/>
      <c r="G4" s="580"/>
      <c r="H4" s="580"/>
      <c r="I4" s="580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01.01.2009-31.03.2009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1389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1547</v>
      </c>
      <c r="J11" s="58">
        <f>'справка №1-БАЛАНС'!H29+'справка №1-БАЛАНС'!H32</f>
        <v>-146</v>
      </c>
      <c r="K11" s="60"/>
      <c r="L11" s="344">
        <f>SUM(C11:K11)</f>
        <v>6090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1389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1547</v>
      </c>
      <c r="J15" s="61">
        <f t="shared" si="2"/>
        <v>-146</v>
      </c>
      <c r="K15" s="61">
        <f t="shared" si="2"/>
        <v>0</v>
      </c>
      <c r="L15" s="344">
        <f t="shared" si="1"/>
        <v>6090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-61</v>
      </c>
      <c r="K16" s="60"/>
      <c r="L16" s="344">
        <f t="shared" si="1"/>
        <v>-61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-915</v>
      </c>
      <c r="J17" s="62">
        <f>J18+J19</f>
        <v>0</v>
      </c>
      <c r="K17" s="62">
        <f t="shared" si="3"/>
        <v>0</v>
      </c>
      <c r="L17" s="344">
        <f t="shared" si="1"/>
        <v>-915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-921</v>
      </c>
      <c r="J18" s="60"/>
      <c r="K18" s="60"/>
      <c r="L18" s="344">
        <f t="shared" si="1"/>
        <v>-921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6</v>
      </c>
      <c r="J19" s="60"/>
      <c r="K19" s="60"/>
      <c r="L19" s="344">
        <f t="shared" si="1"/>
        <v>6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146</v>
      </c>
      <c r="K20" s="60"/>
      <c r="L20" s="344">
        <f t="shared" si="1"/>
        <v>146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-12</v>
      </c>
      <c r="F28" s="60"/>
      <c r="G28" s="60"/>
      <c r="H28" s="60"/>
      <c r="I28" s="60">
        <v>12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1377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644</v>
      </c>
      <c r="J29" s="59">
        <f t="shared" si="6"/>
        <v>-61</v>
      </c>
      <c r="K29" s="59">
        <f t="shared" si="6"/>
        <v>0</v>
      </c>
      <c r="L29" s="344">
        <f t="shared" si="1"/>
        <v>5260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1377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644</v>
      </c>
      <c r="J32" s="59">
        <f t="shared" si="7"/>
        <v>-61</v>
      </c>
      <c r="K32" s="59">
        <f t="shared" si="7"/>
        <v>0</v>
      </c>
      <c r="L32" s="344">
        <f t="shared" si="1"/>
        <v>5260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"Торготерм"АД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01.01.2009-31.03.2009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>
        <v>105</v>
      </c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306</v>
      </c>
      <c r="L10" s="65">
        <v>17</v>
      </c>
      <c r="M10" s="65"/>
      <c r="N10" s="74">
        <f aca="true" t="shared" si="4" ref="N10:N39">K10+L10-M10</f>
        <v>323</v>
      </c>
      <c r="O10" s="65"/>
      <c r="P10" s="65"/>
      <c r="Q10" s="74">
        <f t="shared" si="0"/>
        <v>323</v>
      </c>
      <c r="R10" s="74">
        <f t="shared" si="1"/>
        <v>1520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4847</v>
      </c>
      <c r="E11" s="189">
        <v>16</v>
      </c>
      <c r="F11" s="189">
        <v>3</v>
      </c>
      <c r="G11" s="74">
        <f t="shared" si="2"/>
        <v>4860</v>
      </c>
      <c r="H11" s="65"/>
      <c r="I11" s="65"/>
      <c r="J11" s="74">
        <f t="shared" si="3"/>
        <v>4860</v>
      </c>
      <c r="K11" s="65">
        <v>3361</v>
      </c>
      <c r="L11" s="65">
        <v>106</v>
      </c>
      <c r="M11" s="65">
        <v>3</v>
      </c>
      <c r="N11" s="74">
        <f t="shared" si="4"/>
        <v>3464</v>
      </c>
      <c r="O11" s="65"/>
      <c r="P11" s="65"/>
      <c r="Q11" s="74">
        <f t="shared" si="0"/>
        <v>3464</v>
      </c>
      <c r="R11" s="74">
        <f t="shared" si="1"/>
        <v>1396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328</v>
      </c>
      <c r="E12" s="189"/>
      <c r="F12" s="189"/>
      <c r="G12" s="74">
        <f t="shared" si="2"/>
        <v>328</v>
      </c>
      <c r="H12" s="65"/>
      <c r="I12" s="65"/>
      <c r="J12" s="74">
        <f t="shared" si="3"/>
        <v>328</v>
      </c>
      <c r="K12" s="65">
        <v>168</v>
      </c>
      <c r="L12" s="65">
        <v>3</v>
      </c>
      <c r="M12" s="65"/>
      <c r="N12" s="74">
        <f t="shared" si="4"/>
        <v>171</v>
      </c>
      <c r="O12" s="65"/>
      <c r="P12" s="65"/>
      <c r="Q12" s="74">
        <f t="shared" si="0"/>
        <v>171</v>
      </c>
      <c r="R12" s="74">
        <f t="shared" si="1"/>
        <v>157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319</v>
      </c>
      <c r="E13" s="189"/>
      <c r="F13" s="189"/>
      <c r="G13" s="74">
        <f t="shared" si="2"/>
        <v>319</v>
      </c>
      <c r="H13" s="65"/>
      <c r="I13" s="65"/>
      <c r="J13" s="74">
        <f t="shared" si="3"/>
        <v>319</v>
      </c>
      <c r="K13" s="65">
        <v>188</v>
      </c>
      <c r="L13" s="65">
        <v>14</v>
      </c>
      <c r="M13" s="65"/>
      <c r="N13" s="74">
        <f t="shared" si="4"/>
        <v>202</v>
      </c>
      <c r="O13" s="65"/>
      <c r="P13" s="65"/>
      <c r="Q13" s="74">
        <f t="shared" si="0"/>
        <v>202</v>
      </c>
      <c r="R13" s="74">
        <f t="shared" si="1"/>
        <v>117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642</v>
      </c>
      <c r="E14" s="189">
        <v>17</v>
      </c>
      <c r="F14" s="189"/>
      <c r="G14" s="74">
        <f t="shared" si="2"/>
        <v>659</v>
      </c>
      <c r="H14" s="65"/>
      <c r="I14" s="65"/>
      <c r="J14" s="74">
        <f t="shared" si="3"/>
        <v>659</v>
      </c>
      <c r="K14" s="65">
        <v>474</v>
      </c>
      <c r="L14" s="65">
        <v>20</v>
      </c>
      <c r="M14" s="65"/>
      <c r="N14" s="74">
        <f t="shared" si="4"/>
        <v>494</v>
      </c>
      <c r="O14" s="65"/>
      <c r="P14" s="65"/>
      <c r="Q14" s="74">
        <f t="shared" si="0"/>
        <v>494</v>
      </c>
      <c r="R14" s="74">
        <f t="shared" si="1"/>
        <v>165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102</v>
      </c>
      <c r="E15" s="457">
        <v>13</v>
      </c>
      <c r="F15" s="457">
        <v>106</v>
      </c>
      <c r="G15" s="74">
        <f t="shared" si="2"/>
        <v>9</v>
      </c>
      <c r="H15" s="458"/>
      <c r="I15" s="458"/>
      <c r="J15" s="74">
        <f t="shared" si="3"/>
        <v>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8306</v>
      </c>
      <c r="E17" s="194">
        <f>SUM(E9:E16)</f>
        <v>151</v>
      </c>
      <c r="F17" s="194">
        <f>SUM(F9:F16)</f>
        <v>109</v>
      </c>
      <c r="G17" s="74">
        <f t="shared" si="2"/>
        <v>8348</v>
      </c>
      <c r="H17" s="75">
        <f>SUM(H9:H16)</f>
        <v>0</v>
      </c>
      <c r="I17" s="75">
        <f>SUM(I9:I16)</f>
        <v>0</v>
      </c>
      <c r="J17" s="74">
        <f t="shared" si="3"/>
        <v>8348</v>
      </c>
      <c r="K17" s="75">
        <f>SUM(K9:K16)</f>
        <v>4497</v>
      </c>
      <c r="L17" s="75">
        <f>SUM(L9:L16)</f>
        <v>160</v>
      </c>
      <c r="M17" s="75">
        <f>SUM(M9:M16)</f>
        <v>3</v>
      </c>
      <c r="N17" s="74">
        <f t="shared" si="4"/>
        <v>4654</v>
      </c>
      <c r="O17" s="75">
        <f>SUM(O9:O16)</f>
        <v>0</v>
      </c>
      <c r="P17" s="75">
        <f>SUM(P9:P16)</f>
        <v>0</v>
      </c>
      <c r="Q17" s="74">
        <f t="shared" si="5"/>
        <v>4654</v>
      </c>
      <c r="R17" s="74">
        <f t="shared" si="6"/>
        <v>3694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64</v>
      </c>
      <c r="E22" s="189">
        <v>4</v>
      </c>
      <c r="F22" s="189"/>
      <c r="G22" s="74">
        <f t="shared" si="2"/>
        <v>68</v>
      </c>
      <c r="H22" s="65"/>
      <c r="I22" s="65"/>
      <c r="J22" s="74">
        <f t="shared" si="3"/>
        <v>68</v>
      </c>
      <c r="K22" s="65">
        <v>19</v>
      </c>
      <c r="L22" s="65">
        <v>3</v>
      </c>
      <c r="M22" s="65"/>
      <c r="N22" s="74">
        <f t="shared" si="4"/>
        <v>22</v>
      </c>
      <c r="O22" s="65"/>
      <c r="P22" s="65"/>
      <c r="Q22" s="74">
        <f t="shared" si="5"/>
        <v>22</v>
      </c>
      <c r="R22" s="74">
        <f t="shared" si="6"/>
        <v>46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64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19</v>
      </c>
      <c r="L25" s="66">
        <f t="shared" si="7"/>
        <v>3</v>
      </c>
      <c r="M25" s="66">
        <f t="shared" si="7"/>
        <v>0</v>
      </c>
      <c r="N25" s="67">
        <f t="shared" si="4"/>
        <v>22</v>
      </c>
      <c r="O25" s="66">
        <f t="shared" si="7"/>
        <v>0</v>
      </c>
      <c r="P25" s="66">
        <f t="shared" si="7"/>
        <v>0</v>
      </c>
      <c r="Q25" s="67">
        <f t="shared" si="5"/>
        <v>22</v>
      </c>
      <c r="R25" s="67">
        <f t="shared" si="6"/>
        <v>46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8370</v>
      </c>
      <c r="E40" s="438">
        <f>E17+E18+E19+E25+E38+E39</f>
        <v>155</v>
      </c>
      <c r="F40" s="438">
        <f aca="true" t="shared" si="13" ref="F40:R40">F17+F18+F19+F25+F38+F39</f>
        <v>109</v>
      </c>
      <c r="G40" s="438">
        <f t="shared" si="13"/>
        <v>8416</v>
      </c>
      <c r="H40" s="438">
        <f t="shared" si="13"/>
        <v>0</v>
      </c>
      <c r="I40" s="438">
        <f t="shared" si="13"/>
        <v>0</v>
      </c>
      <c r="J40" s="438">
        <f t="shared" si="13"/>
        <v>8416</v>
      </c>
      <c r="K40" s="438">
        <f t="shared" si="13"/>
        <v>4516</v>
      </c>
      <c r="L40" s="438">
        <f t="shared" si="13"/>
        <v>163</v>
      </c>
      <c r="M40" s="438">
        <f t="shared" si="13"/>
        <v>3</v>
      </c>
      <c r="N40" s="438">
        <f t="shared" si="13"/>
        <v>4676</v>
      </c>
      <c r="O40" s="438">
        <f t="shared" si="13"/>
        <v>0</v>
      </c>
      <c r="P40" s="438">
        <f t="shared" si="13"/>
        <v>0</v>
      </c>
      <c r="Q40" s="438">
        <f t="shared" si="13"/>
        <v>4676</v>
      </c>
      <c r="R40" s="438">
        <f t="shared" si="13"/>
        <v>3740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21" sqref="C2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01.01.2009-31.03.2009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140</v>
      </c>
      <c r="D24" s="119">
        <f>SUM(D25:D27)</f>
        <v>140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140</v>
      </c>
      <c r="D27" s="108">
        <v>140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1641</v>
      </c>
      <c r="D28" s="108">
        <v>1641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112</v>
      </c>
      <c r="D29" s="108">
        <v>112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11</v>
      </c>
      <c r="D31" s="108">
        <v>11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172</v>
      </c>
      <c r="D33" s="105">
        <f>SUM(D34:D37)</f>
        <v>172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83</v>
      </c>
      <c r="D34" s="108">
        <v>83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89</v>
      </c>
      <c r="D35" s="108">
        <v>89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40</v>
      </c>
      <c r="D42" s="108">
        <v>40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2116</v>
      </c>
      <c r="D43" s="104">
        <f>D24+D28+D29+D31+D30+D32+D33+D38</f>
        <v>2116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2116</v>
      </c>
      <c r="D44" s="103">
        <f>D43+D21+D19+D9</f>
        <v>2116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884</v>
      </c>
      <c r="D56" s="103">
        <f>D57+D59</f>
        <v>0</v>
      </c>
      <c r="E56" s="119">
        <f t="shared" si="1"/>
        <v>884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884</v>
      </c>
      <c r="D57" s="108"/>
      <c r="E57" s="119">
        <f t="shared" si="1"/>
        <v>884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486</v>
      </c>
      <c r="D64" s="108"/>
      <c r="E64" s="119">
        <f t="shared" si="1"/>
        <v>486</v>
      </c>
      <c r="F64" s="110"/>
    </row>
    <row r="65" spans="1:6" ht="12">
      <c r="A65" s="396" t="s">
        <v>709</v>
      </c>
      <c r="B65" s="397" t="s">
        <v>710</v>
      </c>
      <c r="C65" s="109">
        <v>486</v>
      </c>
      <c r="D65" s="109"/>
      <c r="E65" s="119">
        <f t="shared" si="1"/>
        <v>486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1370</v>
      </c>
      <c r="D66" s="103">
        <f>D52+D56+D61+D62+D63+D64</f>
        <v>0</v>
      </c>
      <c r="E66" s="119">
        <f t="shared" si="1"/>
        <v>1370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/>
      <c r="E68" s="119">
        <f t="shared" si="1"/>
        <v>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1843</v>
      </c>
      <c r="D85" s="104">
        <f>SUM(D86:D90)+D94</f>
        <v>1843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1447</v>
      </c>
      <c r="D87" s="108">
        <v>1447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102</v>
      </c>
      <c r="D88" s="108">
        <v>102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214</v>
      </c>
      <c r="D89" s="108">
        <v>214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56</v>
      </c>
      <c r="D94" s="108">
        <v>56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47</v>
      </c>
      <c r="D95" s="108">
        <v>47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1890</v>
      </c>
      <c r="D96" s="104">
        <f>D85+D80+D75+D71+D95</f>
        <v>1890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3292</v>
      </c>
      <c r="D97" s="104">
        <f>D96+D68+D66</f>
        <v>1890</v>
      </c>
      <c r="E97" s="104">
        <f>E96+E68+E66</f>
        <v>1402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"Торготерм"АД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819363984</v>
      </c>
    </row>
    <row r="5" spans="1:9" ht="15">
      <c r="A5" s="501" t="s">
        <v>5</v>
      </c>
      <c r="B5" s="621" t="str">
        <f>'справка №1-БАЛАНС'!E5</f>
        <v>01.01.2009-31.03.2009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C147" sqref="C14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"Торготерм"АД</v>
      </c>
      <c r="C5" s="627"/>
      <c r="D5" s="62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8" t="str">
        <f>'справка №1-БАЛАНС'!E5</f>
        <v>01.01.2009-31.03.2009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 User Name</cp:lastModifiedBy>
  <cp:lastPrinted>2009-04-29T08:15:47Z</cp:lastPrinted>
  <dcterms:created xsi:type="dcterms:W3CDTF">2000-06-29T12:02:40Z</dcterms:created>
  <dcterms:modified xsi:type="dcterms:W3CDTF">2009-04-29T08:39:58Z</dcterms:modified>
  <cp:category/>
  <cp:version/>
  <cp:contentType/>
  <cp:contentStatus/>
</cp:coreProperties>
</file>