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firstSheet="2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<sst xmlns="http://schemas.openxmlformats.org/spreadsheetml/2006/main" count="1063" uniqueCount="872">
  <si>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</si>
  <si>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</si>
  <si>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</si>
  <si>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</si>
  <si>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</si>
  <si>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</si>
  <si>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</si>
  <si>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</si>
  <si>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</si>
  <si>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</si>
  <si>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</si>
  <si>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</si>
  <si>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</si>
  <si>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</si>
  <si>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</si>
  <si>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</si>
  <si>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</si>
  <si>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</si>
  <si>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</si>
  <si>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</si>
  <si>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</si>
  <si>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</si>
  <si>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</si>
  <si>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</si>
  <si>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</si>
  <si>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</si>
  <si>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</si>
  <si>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</si>
  <si>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</si>
  <si>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</si>
  <si>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</si>
  <si>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</si>
  <si>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</si>
  <si>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</si>
  <si>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</si>
  <si>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</si>
  <si>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</si>
  <si>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</si>
  <si>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</si>
  <si>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</si>
  <si>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</si>
  <si>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</si>
  <si>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</si>
  <si>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</si>
  <si>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</si>
  <si>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</si>
  <si>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</si>
  <si>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</si>
  <si>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</si>
  <si>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</si>
  <si>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</si>
  <si>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</si>
  <si>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</si>
  <si>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</si>
  <si>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</si>
  <si>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</si>
  <si>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</si>
  <si>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</si>
  <si>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</si>
  <si>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</si>
  <si>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</si>
  <si>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</si>
  <si>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</si>
  <si>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</si>
  <si>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</si>
  <si>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</si>
  <si>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</si>
  <si>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</si>
  <si>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</si>
  <si>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</si>
  <si>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</si>
  <si>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</si>
  <si>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</si>
  <si>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</si>
  <si>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</si>
  <si>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</si>
  <si>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</si>
  <si>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</si>
  <si>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</si>
  <si>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</si>
  <si>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</si>
  <si>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</si>
  <si>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</si>
  <si>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</si>
  <si>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</si>
  <si>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</si>
  <si>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</si>
  <si>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</si>
  <si>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</si>
  <si>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</si>
  <si>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</si>
  <si>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</si>
  <si>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</si>
  <si>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</si>
  <si>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</si>
  <si>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</si>
  <si>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</si>
  <si>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</si>
  <si>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</si>
  <si>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</si>
  <si>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</si>
  <si>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</si>
  <si>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</si>
  <si>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</si>
  <si>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</si>
  <si>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</si>
  <si>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</si>
  <si>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</si>
  <si>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</si>
  <si>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</si>
  <si>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</si>
  <si>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</si>
  <si>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</si>
  <si>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</si>
  <si>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</si>
  <si>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</si>
  <si>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</si>
  <si>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</si>
  <si>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</si>
  <si>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</si>
  <si>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</si>
  <si>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</si>
  <si>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</si>
  <si>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</si>
  <si>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</si>
  <si>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</si>
  <si>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</si>
  <si>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</si>
  <si>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</si>
  <si>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</si>
  <si>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</si>
  <si>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</si>
  <si>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</si>
  <si>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</si>
  <si>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</si>
  <si>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</si>
  <si>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</si>
  <si>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</si>
  <si>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</si>
  <si>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</si>
  <si>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</si>
  <si>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</si>
  <si>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</si>
  <si>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</si>
  <si>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</si>
  <si>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</si>
  <si>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</si>
  <si>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</si>
  <si>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</si>
  <si>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</si>
  <si>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</si>
  <si>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</si>
  <si>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</si>
  <si>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</si>
  <si>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</si>
  <si>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</si>
  <si>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</si>
  <si>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</si>
  <si>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</si>
  <si>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</si>
  <si>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</si>
  <si>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</si>
  <si>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</si>
  <si>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</si>
  <si>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</si>
  <si>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</si>
  <si>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</si>
  <si>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</si>
  <si>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</si>
  <si>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</si>
  <si>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</si>
  <si>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</si>
  <si>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</si>
  <si>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</si>
  <si>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</si>
  <si>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</si>
  <si>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</si>
  <si>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</si>
  <si>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</si>
  <si>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</si>
  <si>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</si>
  <si>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</si>
  <si>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</si>
  <si>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</si>
  <si>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</si>
  <si>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</si>
  <si>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</si>
  <si>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</si>
  <si>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</si>
  <si>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</si>
  <si>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</si>
  <si>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</si>
  <si>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</si>
  <si>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</si>
  <si>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</si>
  <si>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</si>
  <si>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</si>
  <si>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</si>
  <si>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</si>
  <si>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</si>
  <si>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</si>
  <si>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</si>
  <si>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</si>
  <si>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</si>
  <si>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</si>
  <si>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</si>
  <si>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</si>
  <si>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</si>
  <si>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</si>
  <si>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</si>
  <si>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</si>
  <si>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</si>
  <si>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</si>
  <si>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</si>
  <si>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</si>
  <si>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</si>
  <si>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</si>
  <si>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</si>
  <si>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</si>
  <si>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</si>
  <si>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</si>
  <si>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</si>
  <si>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</si>
  <si>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</si>
  <si>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</si>
  <si>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</si>
  <si>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</si>
  <si>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</si>
  <si>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</si>
  <si>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</si>
  <si>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</si>
  <si>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</si>
  <si>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</si>
  <si>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</si>
  <si>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</si>
  <si>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</si>
  <si>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</si>
  <si>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</si>
  <si>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</si>
  <si>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</si>
  <si>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</si>
  <si>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</si>
  <si>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</si>
  <si>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</si>
  <si>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</si>
  <si>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</si>
  <si>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</si>
  <si>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</si>
  <si>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</si>
  <si>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</si>
  <si>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</si>
  <si>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</si>
  <si>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</si>
  <si>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</si>
  <si>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</si>
  <si>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</si>
  <si>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</si>
  <si>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</si>
  <si>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</si>
  <si>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</si>
  <si>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</si>
  <si>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</si>
  <si>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</si>
  <si>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</si>
  <si>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</si>
  <si>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</si>
  <si>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</si>
  <si>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</si>
  <si>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</si>
  <si>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</si>
  <si>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</si>
  <si>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</si>
  <si>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</si>
  <si>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</si>
  <si>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</si>
  <si>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</si>
  <si>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</si>
  <si>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</si>
  <si>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</si>
  <si>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</si>
  <si>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</si>
  <si>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</si>
  <si>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</si>
  <si>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</si>
  <si>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</si>
  <si>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</si>
  <si>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</si>
  <si>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</si>
  <si>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</si>
  <si>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</si>
  <si>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</si>
  <si>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</si>
  <si>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</si>
  <si>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</si>
  <si>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</si>
  <si>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</si>
  <si>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</si>
  <si>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</si>
  <si>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</si>
  <si>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</si>
  <si>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</si>
  <si>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</si>
  <si>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</si>
  <si>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</si>
  <si>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</si>
  <si>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</si>
  <si>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</si>
  <si>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</si>
  <si>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</si>
  <si>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</si>
  <si>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</si>
  <si>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</si>
  <si>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</si>
  <si>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</si>
  <si>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</si>
  <si>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</si>
  <si>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</si>
  <si>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</si>
  <si>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</si>
  <si>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</si>
  <si>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</si>
  <si>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</si>
  <si>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</si>
  <si>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</si>
  <si>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</si>
  <si>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</si>
  <si>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</si>
  <si>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</si>
  <si>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</si>
  <si>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</si>
  <si>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</si>
  <si>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</si>
  <si>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</si>
  <si>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</si>
  <si>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</si>
  <si>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</si>
  <si>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</si>
  <si>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</si>
  <si>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</si>
  <si>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</si>
  <si>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</si>
  <si>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</si>
  <si>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</si>
  <si>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</si>
  <si>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</si>
  <si>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</si>
  <si>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</si>
  <si>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</si>
  <si>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</si>
  <si>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</si>
  <si>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</si>
  <si>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</si>
  <si>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</si>
  <si>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</si>
  <si>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</si>
  <si>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</si>
  <si>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</si>
  <si>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</si>
  <si>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</si>
  <si>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</si>
  <si>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</si>
  <si>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</si>
  <si>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</si>
  <si>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</si>
  <si>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</si>
  <si>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</si>
  <si>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</si>
  <si>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</si>
  <si>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</si>
  <si>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</si>
  <si>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</si>
  <si>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</si>
  <si>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</si>
  <si>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</si>
  <si>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</si>
  <si>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</si>
  <si>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</si>
  <si>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</si>
  <si>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</si>
  <si>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</si>
  <si>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</si>
  <si>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</si>
  <si>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</si>
  <si>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</si>
  <si>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</si>
  <si>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</si>
  <si>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</si>
  <si>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</si>
  <si>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</si>
  <si>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</si>
  <si>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</si>
  <si>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</si>
  <si>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</si>
  <si>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</si>
  <si>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</si>
  <si>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</si>
  <si>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</si>
  <si>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</si>
  <si>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</si>
  <si>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</si>
  <si>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</si>
  <si>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</si>
  <si>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</si>
  <si>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</si>
  <si>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</si>
  <si>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</si>
  <si>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</si>
  <si>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</si>
  <si>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</si>
  <si>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</si>
  <si>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</si>
  <si>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</si>
  <si>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</si>
  <si>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</si>
  <si>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</si>
  <si>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</si>
  <si>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</si>
  <si>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</si>
  <si>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</si>
  <si>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</si>
  <si>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</si>
  <si>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</si>
  <si>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</si>
  <si>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</si>
  <si>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</si>
  <si>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</si>
  <si>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</si>
  <si>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</si>
  <si>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</si>
  <si>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</si>
  <si>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</si>
  <si>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</si>
  <si>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</si>
  <si>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</si>
  <si>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</si>
  <si>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</si>
  <si>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</si>
  <si>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</si>
  <si>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</si>
  <si>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</si>
  <si>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</si>
  <si>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</si>
  <si>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</si>
  <si>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</si>
  <si>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</si>
  <si>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</si>
  <si>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</si>
  <si>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</si>
  <si>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</si>
  <si>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</si>
  <si>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</si>
  <si>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</si>
  <si>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</si>
  <si>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</si>
  <si>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</si>
  <si>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</si>
  <si>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</si>
  <si>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</si>
  <si>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</si>
  <si>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</si>
  <si>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</si>
  <si>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</si>
  <si>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</si>
  <si>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</si>
  <si>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</si>
  <si>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</si>
  <si>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</si>
  <si>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</si>
  <si>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</si>
  <si>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</si>
  <si>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</si>
  <si>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</si>
  <si>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</si>
  <si>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</si>
  <si>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</si>
  <si>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</si>
  <si>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</si>
  <si>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</si>
  <si>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</si>
  <si>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</si>
  <si>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</si>
  <si>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</si>
  <si>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</si>
  <si>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</si>
  <si>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</si>
  <si>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</si>
  <si>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</si>
  <si>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</si>
  <si>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</si>
  <si>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</si>
  <si>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</si>
  <si>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</si>
  <si>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</si>
  <si>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</si>
  <si>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</si>
  <si>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</si>
  <si>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</si>
  <si>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</si>
  <si>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</si>
  <si>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</si>
  <si>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</si>
  <si>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</si>
  <si>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</si>
  <si>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</si>
  <si>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</si>
  <si>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</si>
  <si>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</si>
  <si>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</si>
  <si>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</si>
  <si>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</si>
  <si>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</si>
  <si>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</si>
  <si>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</si>
  <si>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</si>
  <si>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</si>
  <si>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</si>
  <si>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</si>
  <si>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</si>
  <si>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</si>
  <si>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</si>
  <si>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</si>
  <si>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</si>
  <si>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</si>
  <si>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</si>
  <si>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</si>
  <si>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</si>
  <si>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</si>
  <si>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</si>
  <si>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</si>
  <si>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</si>
  <si>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</si>
  <si>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</si>
  <si>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</si>
  <si>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</si>
  <si>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</si>
  <si>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</si>
  <si>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</si>
  <si>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</si>
  <si>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</si>
  <si>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</si>
  <si>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</si>
  <si>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</si>
  <si>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</si>
  <si>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</si>
  <si>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</si>
  <si>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</si>
  <si>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</si>
  <si>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</si>
  <si>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</si>
  <si>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</si>
  <si>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</si>
  <si>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</si>
  <si>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</si>
  <si>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</si>
  <si>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</si>
  <si>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</si>
  <si>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</si>
  <si>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</si>
  <si>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</si>
  <si>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</si>
  <si>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</si>
  <si>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</si>
  <si>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</si>
  <si>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</si>
  <si>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</si>
  <si>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</si>
  <si>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</si>
  <si>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</si>
  <si>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</si>
  <si>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</si>
  <si>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</si>
  <si>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</si>
  <si>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</si>
  <si>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</si>
  <si>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</si>
  <si>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</si>
  <si>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</si>
  <si>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</si>
  <si>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</si>
  <si>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</si>
  <si>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</si>
  <si>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</si>
  <si>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</si>
  <si>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</si>
  <si>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</si>
  <si>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</si>
  <si>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</si>
  <si>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</si>
  <si>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</si>
  <si>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</si>
  <si>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</si>
  <si>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</si>
  <si>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</si>
  <si>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</si>
  <si>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</si>
  <si>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</si>
  <si>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</si>
  <si>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</si>
  <si>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</si>
  <si>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</si>
  <si>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</si>
  <si>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</si>
  <si>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</si>
  <si>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</si>
  <si>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</si>
  <si>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</si>
  <si>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</si>
  <si>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</si>
  <si>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</si>
  <si>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</si>
  <si>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</si>
  <si>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</si>
  <si>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</si>
  <si>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</si>
  <si>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</si>
  <si>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</si>
  <si>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</si>
  <si>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</si>
  <si>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</si>
  <si>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</si>
  <si>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</si>
  <si>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</si>
  <si>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</si>
  <si>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</si>
  <si>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</si>
  <si>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</si>
  <si>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</si>
  <si>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</si>
  <si>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</si>
  <si>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</si>
  <si>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</si>
  <si>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</si>
  <si>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</si>
  <si>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</si>
  <si>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</si>
  <si>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</si>
  <si>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</si>
  <si>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</si>
  <si>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</si>
  <si>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</si>
  <si>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</si>
  <si>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</si>
  <si>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</si>
  <si>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</si>
  <si>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</si>
  <si>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</si>
  <si>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</si>
  <si>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</si>
  <si>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</si>
  <si>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</si>
  <si>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</si>
  <si>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</si>
  <si>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</si>
  <si>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</si>
  <si>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</si>
  <si>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</si>
  <si>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</si>
  <si>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</si>
  <si>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</si>
  <si>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</si>
  <si>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</si>
  <si>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</si>
  <si>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</si>
  <si>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</si>
  <si>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</si>
  <si>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</si>
  <si>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</si>
  <si>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</si>
  <si>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</si>
  <si>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</si>
  <si>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</si>
  <si>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</si>
  <si>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</si>
  <si>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</si>
  <si>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</si>
  <si>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</si>
  <si>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</si>
  <si>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</si>
  <si>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</si>
  <si>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</si>
  <si>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</si>
  <si>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</si>
  <si>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</si>
  <si>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</si>
  <si>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</si>
  <si>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</si>
  <si>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</si>
  <si>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</si>
  <si>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</si>
  <si>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</si>
  <si>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</si>
  <si>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</si>
  <si>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</si>
  <si>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</si>
  <si>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</si>
  <si>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</si>
  <si>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</si>
  <si>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</si>
  <si>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</si>
  <si>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</si>
  <si>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</si>
  <si>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</si>
  <si>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</si>
  <si>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</si>
  <si>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</si>
  <si>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</si>
  <si>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</si>
  <si>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</si>
  <si>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</si>
  <si>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</si>
  <si>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</si>
  <si>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</si>
  <si>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</si>
  <si>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</si>
  <si>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</si>
  <si>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</si>
  <si>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</si>
  <si>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</si>
  <si>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</si>
  <si>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</si>
  <si>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</si>
  <si>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</si>
  <si>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</si>
  <si>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</si>
  <si>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</si>
  <si>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</si>
  <si>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</si>
  <si>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</si>
  <si>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</si>
  <si>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</si>
  <si>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</si>
  <si>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</si>
  <si>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</si>
  <si>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</si>
  <si>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</si>
  <si>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</si>
  <si>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</si>
  <si>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</si>
  <si>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</si>
  <si>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</si>
  <si>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</si>
  <si>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</si>
  <si>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</si>
  <si>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</si>
  <si>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</si>
  <si>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</si>
  <si>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</si>
  <si>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</si>
  <si>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</si>
  <si>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</si>
  <si>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</si>
  <si>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</si>
  <si>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</si>
  <si>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</si>
  <si>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</si>
  <si>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</si>
  <si>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</si>
  <si>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</si>
  <si>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</si>
  <si>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</si>
  <si>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</si>
  <si>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</si>
  <si>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</si>
  <si>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</si>
  <si>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</si>
  <si>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</si>
  <si>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</si>
  <si>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</si>
  <si>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</si>
  <si>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</si>
  <si>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</si>
  <si>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</si>
  <si>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</si>
  <si>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</si>
  <si>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</si>
  <si>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</si>
  <si>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</si>
  <si>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</si>
  <si>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</si>
  <si>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</si>
  <si>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</si>
  <si>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</si>
  <si>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</si>
  <si>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</si>
  <si>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</si>
  <si>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</si>
  <si>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</si>
  <si>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</si>
  <si>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</si>
  <si>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</si>
  <si>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</si>
  <si>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</si>
  <si>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</si>
  <si>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</si>
  <si>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</si>
  <si>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</si>
  <si>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</si>
  <si>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</si>
  <si>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</si>
  <si>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</si>
  <si>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</si>
  <si>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</si>
  <si>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</si>
  <si>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</si>
  <si>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</si>
  <si>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</si>
  <si>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</si>
  <si>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</si>
  <si>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</si>
  <si>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</si>
  <si>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</si>
  <si>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</si>
  <si>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</si>
  <si>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</si>
  <si>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</si>
  <si>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</si>
  <si>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</si>
  <si>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</si>
  <si>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</si>
  <si>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</si>
  <si>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</si>
  <si>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</si>
  <si>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</si>
  <si>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</si>
  <si>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</si>
  <si>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</si>
  <si>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</si>
  <si>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</si>
  <si>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</si>
  <si>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</si>
  <si>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</si>
  <si>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</si>
  <si>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</si>
  <si>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</si>
  <si>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</si>
  <si>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</si>
  <si>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</si>
  <si>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</si>
  <si>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</si>
  <si>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</si>
  <si>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</si>
  <si>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</si>
  <si>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</si>
  <si>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</si>
  <si>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</si>
  <si>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</si>
  <si>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</si>
  <si>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</si>
  <si>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</si>
  <si>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</si>
  <si>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</si>
  <si>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</si>
  <si>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</si>
  <si>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</si>
  <si>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</si>
  <si>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</si>
  <si>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Ръководител:</t>
  </si>
  <si>
    <t>Ръководител: Явор Хайтов</t>
  </si>
  <si>
    <t>Ръководител:  Явор Хайтов</t>
  </si>
  <si>
    <t xml:space="preserve"> Явор Хайтов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</si>
  <si>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</si>
  <si>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</si>
  <si>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</si>
  <si>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 xml:space="preserve">Вид на отчета: консолидиран </t>
  </si>
  <si>
    <t>ИНФРА ХОЛДИНГ АД</t>
  </si>
  <si>
    <t>консолидиран</t>
  </si>
  <si>
    <t>01.01.2014- 30.09.2014</t>
  </si>
  <si>
    <t>Дата на съставяне:17.10.2014г.</t>
  </si>
  <si>
    <t>17.10.2014г.</t>
  </si>
  <si>
    <t xml:space="preserve">Дата на съставяне:17.10.2014г.                           </t>
  </si>
  <si>
    <t>Дата на съставяне: 17.10.2014г.</t>
  </si>
  <si>
    <t xml:space="preserve">Дата  на съставяне: 17.10.2014г.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</si>
</sst>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6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6"/>
      <name val="Times New Roman"/>
      <family val="1"/>
    </font>
    <font>
      <sz val="10"/>
      <color indexed="17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6" tint="0.7999799847602844"/>
      <name val="Times New Roman"/>
      <family val="1"/>
    </font>
    <font>
      <sz val="10"/>
      <color rgb="FF00B05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0" fontId="5" fillId="0" borderId="10" xfId="62" applyFont="1" applyBorder="1" applyAlignment="1">
      <alignment horizontal="left"/>
      <protection/>
    </xf>
    <xf numFmtId="49" fontId="5" fillId="0" borderId="10" xfId="62" applyNumberFormat="1" applyFont="1" applyBorder="1">
      <alignment/>
      <protection/>
    </xf>
    <xf numFmtId="0" fontId="5" fillId="0" borderId="10" xfId="62" applyFont="1" applyBorder="1">
      <alignment/>
      <protection/>
    </xf>
    <xf numFmtId="0" fontId="59" fillId="10" borderId="10" xfId="62" applyFont="1" applyFill="1" applyBorder="1">
      <alignment/>
      <protection/>
    </xf>
    <xf numFmtId="9" fontId="59" fillId="10" borderId="10" xfId="62" applyNumberFormat="1" applyFont="1" applyFill="1" applyBorder="1">
      <alignment/>
      <protection/>
    </xf>
    <xf numFmtId="1" fontId="60" fillId="34" borderId="10" xfId="6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">
      <selection activeCell="D108" sqref="C108:D111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0" t="s">
        <v>1</v>
      </c>
      <c r="B3" s="581"/>
      <c r="C3" s="581"/>
      <c r="D3" s="581"/>
      <c r="E3" s="460" t="s">
        <v>864</v>
      </c>
      <c r="F3" s="216" t="s">
        <v>2</v>
      </c>
      <c r="G3" s="171"/>
      <c r="H3" s="459">
        <v>175443402</v>
      </c>
    </row>
    <row r="4" spans="1:8" ht="15">
      <c r="A4" s="580" t="s">
        <v>863</v>
      </c>
      <c r="B4" s="586"/>
      <c r="C4" s="586"/>
      <c r="D4" s="586"/>
      <c r="E4" s="460" t="s">
        <v>865</v>
      </c>
      <c r="F4" s="582" t="s">
        <v>3</v>
      </c>
      <c r="G4" s="583"/>
      <c r="H4" s="459" t="s">
        <v>158</v>
      </c>
    </row>
    <row r="5" spans="1:8" ht="15">
      <c r="A5" s="580" t="s">
        <v>4</v>
      </c>
      <c r="B5" s="581"/>
      <c r="C5" s="581"/>
      <c r="D5" s="581"/>
      <c r="E5" s="502" t="s">
        <v>866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>
        <v>98</v>
      </c>
      <c r="D11" s="150">
        <v>98</v>
      </c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>
        <v>205</v>
      </c>
      <c r="D12" s="150">
        <v>210</v>
      </c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2152</v>
      </c>
      <c r="D13" s="150">
        <v>4126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>
        <v>90</v>
      </c>
      <c r="D14" s="150">
        <v>103</v>
      </c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>
        <v>520</v>
      </c>
      <c r="D15" s="150">
        <v>958</v>
      </c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>
        <v>2</v>
      </c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>
        <v>41</v>
      </c>
      <c r="D18" s="150">
        <v>38</v>
      </c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3106</v>
      </c>
      <c r="D19" s="154">
        <f>SUM(D11:D18)</f>
        <v>5535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>
        <v>46</v>
      </c>
      <c r="D20" s="150">
        <v>46</v>
      </c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10072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>
        <v>6</v>
      </c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6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-59573</v>
      </c>
      <c r="H27" s="153">
        <f>SUM(H28:H30)</f>
        <v>-65447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-59573</v>
      </c>
      <c r="H29" s="315">
        <v>-65447</v>
      </c>
      <c r="M29" s="156"/>
    </row>
    <row r="30" spans="1:8" ht="15">
      <c r="A30" s="234" t="s">
        <v>89</v>
      </c>
      <c r="B30" s="240" t="s">
        <v>90</v>
      </c>
      <c r="C30" s="150">
        <v>5160</v>
      </c>
      <c r="D30" s="150">
        <v>5160</v>
      </c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/>
      <c r="H31" s="151">
        <v>1793</v>
      </c>
      <c r="M31" s="156"/>
    </row>
    <row r="32" spans="1:15" ht="15">
      <c r="A32" s="234" t="s">
        <v>97</v>
      </c>
      <c r="B32" s="249" t="s">
        <v>98</v>
      </c>
      <c r="C32" s="154">
        <f>C30+C31</f>
        <v>5160</v>
      </c>
      <c r="D32" s="154">
        <f>D30+D31</f>
        <v>5160</v>
      </c>
      <c r="E32" s="242" t="s">
        <v>99</v>
      </c>
      <c r="F32" s="241" t="s">
        <v>100</v>
      </c>
      <c r="G32" s="315">
        <v>-2038</v>
      </c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-61611</v>
      </c>
      <c r="H33" s="153">
        <f>H27+H31+H32</f>
        <v>-63654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/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6824</v>
      </c>
      <c r="H36" s="153">
        <f>H25+H17+H33</f>
        <v>4781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>
        <v>-172</v>
      </c>
      <c r="H39" s="157">
        <v>-181</v>
      </c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>
        <v>1714</v>
      </c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0</v>
      </c>
      <c r="D45" s="154">
        <f>D34+D39+D44</f>
        <v>1714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>
        <v>320</v>
      </c>
      <c r="H47" s="151">
        <v>2025</v>
      </c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>
        <v>175</v>
      </c>
      <c r="H48" s="151">
        <v>175</v>
      </c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495</v>
      </c>
      <c r="H49" s="153">
        <f>SUM(H43:H48)</f>
        <v>2200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>
        <v>18</v>
      </c>
      <c r="D50" s="150">
        <v>18</v>
      </c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18</v>
      </c>
      <c r="D51" s="154">
        <f>SUM(D47:D50)</f>
        <v>18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231</v>
      </c>
      <c r="D54" s="150">
        <v>231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8567</v>
      </c>
      <c r="D55" s="154">
        <f>D19+D20+D21+D27+D32+D45+D51+D53+D54</f>
        <v>12704</v>
      </c>
      <c r="E55" s="236" t="s">
        <v>171</v>
      </c>
      <c r="F55" s="260" t="s">
        <v>172</v>
      </c>
      <c r="G55" s="153">
        <f>G49+G51+G52+G53+G54</f>
        <v>495</v>
      </c>
      <c r="H55" s="153">
        <f>H49+H51+H52+H53+H54</f>
        <v>2200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>
        <v>67</v>
      </c>
      <c r="D58" s="150">
        <v>64</v>
      </c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>
        <v>111</v>
      </c>
      <c r="D59" s="150">
        <v>104</v>
      </c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19060</v>
      </c>
      <c r="H61" s="153">
        <f>SUM(H62:H68)</f>
        <v>25423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>
        <v>10</v>
      </c>
      <c r="H62" s="151">
        <v>20</v>
      </c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>
        <v>17186</v>
      </c>
      <c r="H63" s="151">
        <v>23895</v>
      </c>
      <c r="M63" s="156"/>
    </row>
    <row r="64" spans="1:15" ht="15">
      <c r="A64" s="234" t="s">
        <v>50</v>
      </c>
      <c r="B64" s="248" t="s">
        <v>198</v>
      </c>
      <c r="C64" s="154">
        <f>SUM(C58:C63)</f>
        <v>178</v>
      </c>
      <c r="D64" s="154">
        <f>SUM(D58:D63)</f>
        <v>168</v>
      </c>
      <c r="E64" s="236" t="s">
        <v>199</v>
      </c>
      <c r="F64" s="241" t="s">
        <v>200</v>
      </c>
      <c r="G64" s="151">
        <v>1276</v>
      </c>
      <c r="H64" s="151">
        <v>656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456</v>
      </c>
      <c r="H66" s="151">
        <v>425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31</v>
      </c>
      <c r="H67" s="151">
        <v>23</v>
      </c>
    </row>
    <row r="68" spans="1:8" ht="15">
      <c r="A68" s="234" t="s">
        <v>210</v>
      </c>
      <c r="B68" s="240" t="s">
        <v>211</v>
      </c>
      <c r="C68" s="150">
        <v>625</v>
      </c>
      <c r="D68" s="150">
        <v>370</v>
      </c>
      <c r="E68" s="236" t="s">
        <v>212</v>
      </c>
      <c r="F68" s="241" t="s">
        <v>213</v>
      </c>
      <c r="G68" s="151">
        <v>101</v>
      </c>
      <c r="H68" s="151">
        <v>404</v>
      </c>
    </row>
    <row r="69" spans="1:8" ht="15">
      <c r="A69" s="234" t="s">
        <v>214</v>
      </c>
      <c r="B69" s="240" t="s">
        <v>215</v>
      </c>
      <c r="C69" s="150">
        <v>681</v>
      </c>
      <c r="D69" s="150">
        <v>162</v>
      </c>
      <c r="E69" s="250" t="s">
        <v>77</v>
      </c>
      <c r="F69" s="241" t="s">
        <v>216</v>
      </c>
      <c r="G69" s="151"/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19060</v>
      </c>
      <c r="H71" s="160">
        <f>H59+H60+H61+H69+H70</f>
        <v>25423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>
        <v>13</v>
      </c>
      <c r="D72" s="150">
        <v>99</v>
      </c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>
        <v>22</v>
      </c>
      <c r="D74" s="150">
        <v>255</v>
      </c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1341</v>
      </c>
      <c r="D75" s="154">
        <f>SUM(D67:D74)</f>
        <v>886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19060</v>
      </c>
      <c r="H79" s="161">
        <f>H71+H74+H75+H76</f>
        <v>25423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15607</v>
      </c>
      <c r="D83" s="150">
        <v>18105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15607</v>
      </c>
      <c r="D84" s="154">
        <f>D83+D82+D78</f>
        <v>18105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431</v>
      </c>
      <c r="D87" s="150">
        <v>91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83</v>
      </c>
      <c r="D88" s="150">
        <v>269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514</v>
      </c>
      <c r="D91" s="154">
        <f>SUM(D87:D90)</f>
        <v>360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17640</v>
      </c>
      <c r="D93" s="154">
        <f>D64+D75+D84+D91+D92</f>
        <v>19519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26207</v>
      </c>
      <c r="D94" s="163">
        <f>D93+D55</f>
        <v>32223</v>
      </c>
      <c r="E94" s="447" t="s">
        <v>269</v>
      </c>
      <c r="F94" s="288" t="s">
        <v>270</v>
      </c>
      <c r="G94" s="164">
        <f>G36+G39+G55+G79</f>
        <v>26207</v>
      </c>
      <c r="H94" s="164">
        <f>H36+H39+H55+H79</f>
        <v>32223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860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867</v>
      </c>
      <c r="B98" s="430"/>
      <c r="C98" s="584" t="s">
        <v>861</v>
      </c>
      <c r="D98" s="584"/>
      <c r="E98" s="584"/>
      <c r="F98" s="169"/>
      <c r="G98" s="170"/>
      <c r="H98" s="171"/>
      <c r="M98" s="156"/>
    </row>
    <row r="99" spans="3:8" ht="15">
      <c r="C99" s="44"/>
      <c r="D99" s="1"/>
      <c r="E99" s="584" t="s">
        <v>858</v>
      </c>
      <c r="F99" s="585"/>
      <c r="G99" s="585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A12" sqref="A12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8" t="str">
        <f>'справка №1-БАЛАНС'!E3</f>
        <v>ИНФРА ХОЛДИНГ АД</v>
      </c>
      <c r="C2" s="588"/>
      <c r="D2" s="588"/>
      <c r="E2" s="588"/>
      <c r="F2" s="590" t="s">
        <v>2</v>
      </c>
      <c r="G2" s="590"/>
      <c r="H2" s="523">
        <f>'справка №1-БАЛАНС'!H3</f>
        <v>175443402</v>
      </c>
    </row>
    <row r="3" spans="1:8" ht="15">
      <c r="A3" s="465" t="s">
        <v>273</v>
      </c>
      <c r="B3" s="588" t="str">
        <f>'справка №1-БАЛАНС'!E4</f>
        <v>консолидиран</v>
      </c>
      <c r="C3" s="588"/>
      <c r="D3" s="588"/>
      <c r="E3" s="588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9" t="str">
        <f>'справка №1-БАЛАНС'!E5</f>
        <v>01.01.2014- 30.09.2014</v>
      </c>
      <c r="C4" s="589"/>
      <c r="D4" s="589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>
        <v>96</v>
      </c>
      <c r="D9" s="45">
        <v>246</v>
      </c>
      <c r="E9" s="297" t="s">
        <v>283</v>
      </c>
      <c r="F9" s="546" t="s">
        <v>284</v>
      </c>
      <c r="G9" s="547">
        <v>83</v>
      </c>
      <c r="H9" s="547">
        <v>38</v>
      </c>
    </row>
    <row r="10" spans="1:8" ht="12">
      <c r="A10" s="297" t="s">
        <v>285</v>
      </c>
      <c r="B10" s="298" t="s">
        <v>286</v>
      </c>
      <c r="C10" s="45">
        <v>3662</v>
      </c>
      <c r="D10" s="45">
        <v>470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>
        <v>1357</v>
      </c>
      <c r="D11" s="45">
        <v>373</v>
      </c>
      <c r="E11" s="299" t="s">
        <v>291</v>
      </c>
      <c r="F11" s="546" t="s">
        <v>292</v>
      </c>
      <c r="G11" s="547">
        <v>3893</v>
      </c>
      <c r="H11" s="547">
        <v>1541</v>
      </c>
    </row>
    <row r="12" spans="1:8" ht="12">
      <c r="A12" s="297" t="s">
        <v>293</v>
      </c>
      <c r="B12" s="298" t="s">
        <v>294</v>
      </c>
      <c r="C12" s="45">
        <v>540</v>
      </c>
      <c r="D12" s="45">
        <v>1720</v>
      </c>
      <c r="E12" s="299" t="s">
        <v>77</v>
      </c>
      <c r="F12" s="546" t="s">
        <v>295</v>
      </c>
      <c r="G12" s="547">
        <v>179</v>
      </c>
      <c r="H12" s="547">
        <v>748</v>
      </c>
    </row>
    <row r="13" spans="1:18" ht="12">
      <c r="A13" s="297" t="s">
        <v>296</v>
      </c>
      <c r="B13" s="298" t="s">
        <v>297</v>
      </c>
      <c r="C13" s="45">
        <v>80</v>
      </c>
      <c r="D13" s="45">
        <v>329</v>
      </c>
      <c r="E13" s="300" t="s">
        <v>50</v>
      </c>
      <c r="F13" s="548" t="s">
        <v>298</v>
      </c>
      <c r="G13" s="545">
        <f>SUM(G9:G12)</f>
        <v>4155</v>
      </c>
      <c r="H13" s="545">
        <f>SUM(H9:H12)</f>
        <v>2327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>
        <v>4</v>
      </c>
      <c r="D15" s="46">
        <v>647</v>
      </c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48</v>
      </c>
      <c r="D16" s="46">
        <v>174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/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5787</v>
      </c>
      <c r="D19" s="48">
        <f>SUM(D9:D15)+D16</f>
        <v>3959</v>
      </c>
      <c r="E19" s="303" t="s">
        <v>315</v>
      </c>
      <c r="F19" s="549" t="s">
        <v>316</v>
      </c>
      <c r="G19" s="547">
        <v>441</v>
      </c>
      <c r="H19" s="547">
        <v>480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>
        <v>4360</v>
      </c>
    </row>
    <row r="22" spans="1:8" ht="24">
      <c r="A22" s="303" t="s">
        <v>322</v>
      </c>
      <c r="B22" s="304" t="s">
        <v>323</v>
      </c>
      <c r="C22" s="45">
        <v>582</v>
      </c>
      <c r="D22" s="45">
        <v>856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/>
      <c r="E23" s="297" t="s">
        <v>328</v>
      </c>
      <c r="F23" s="549" t="s">
        <v>329</v>
      </c>
      <c r="G23" s="547"/>
      <c r="H23" s="547">
        <v>14</v>
      </c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441</v>
      </c>
      <c r="H24" s="545">
        <f>SUM(H19:H23)</f>
        <v>4854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>
        <v>13</v>
      </c>
      <c r="D25" s="45">
        <v>34</v>
      </c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595</v>
      </c>
      <c r="D26" s="48">
        <f>SUM(D22:D25)</f>
        <v>890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6382</v>
      </c>
      <c r="D28" s="49">
        <f>D26+D19</f>
        <v>4849</v>
      </c>
      <c r="E28" s="126" t="s">
        <v>337</v>
      </c>
      <c r="F28" s="551" t="s">
        <v>338</v>
      </c>
      <c r="G28" s="545">
        <f>G13+G15+G24</f>
        <v>4596</v>
      </c>
      <c r="H28" s="545">
        <f>H13+H15+H24</f>
        <v>7181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0</v>
      </c>
      <c r="D30" s="49">
        <f>IF((H28-D28)&gt;0,H28-D28,0)</f>
        <v>2332</v>
      </c>
      <c r="E30" s="126" t="s">
        <v>341</v>
      </c>
      <c r="F30" s="551" t="s">
        <v>342</v>
      </c>
      <c r="G30" s="52">
        <f>IF((C28-G28)&gt;0,C28-G28,0)</f>
        <v>1786</v>
      </c>
      <c r="H30" s="52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>
        <v>8</v>
      </c>
      <c r="D31" s="45">
        <v>3</v>
      </c>
      <c r="E31" s="295" t="s">
        <v>850</v>
      </c>
      <c r="F31" s="549" t="s">
        <v>344</v>
      </c>
      <c r="G31" s="547">
        <v>252</v>
      </c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6374</v>
      </c>
      <c r="D33" s="48">
        <f>D28-D31+D32</f>
        <v>4846</v>
      </c>
      <c r="E33" s="126" t="s">
        <v>351</v>
      </c>
      <c r="F33" s="551" t="s">
        <v>352</v>
      </c>
      <c r="G33" s="52">
        <f>G32-G31+G28</f>
        <v>4344</v>
      </c>
      <c r="H33" s="52">
        <f>H32-H31+H28</f>
        <v>7181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0</v>
      </c>
      <c r="D34" s="49">
        <f>IF((H33-D33)&gt;0,H33-D33,0)</f>
        <v>2335</v>
      </c>
      <c r="E34" s="127" t="s">
        <v>355</v>
      </c>
      <c r="F34" s="551" t="s">
        <v>356</v>
      </c>
      <c r="G34" s="545">
        <f>IF((C33-G33)&gt;0,C33-G33,0)</f>
        <v>2030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0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>
        <v>0</v>
      </c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0</v>
      </c>
      <c r="D39" s="458">
        <f>+IF((H33-D33-D35)&gt;0,H33-D33-D35,0)</f>
        <v>2335</v>
      </c>
      <c r="E39" s="312" t="s">
        <v>367</v>
      </c>
      <c r="F39" s="555" t="s">
        <v>368</v>
      </c>
      <c r="G39" s="556">
        <f>IF(G34&gt;0,IF(C35+G34&lt;0,0,C35+G34),IF(C34-C35&lt;0,C35-C34,0))</f>
        <v>2030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/>
      <c r="H40" s="547">
        <v>11</v>
      </c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0</v>
      </c>
      <c r="D41" s="51">
        <f>IF(H39=0,IF(D39-D40&gt;0,D39-D40+H40,0),IF(H39-H40&lt;0,H40-H39+D39,0))</f>
        <v>2346</v>
      </c>
      <c r="E41" s="126" t="s">
        <v>374</v>
      </c>
      <c r="F41" s="568" t="s">
        <v>375</v>
      </c>
      <c r="G41" s="51">
        <f>IF(C39=0,IF(G39-G40&gt;0,G39-G40+C40,0),IF(C39-C40&lt;0,C40-C39+G40,0))</f>
        <v>2030</v>
      </c>
      <c r="H41" s="51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6374</v>
      </c>
      <c r="D42" s="52">
        <f>D33+D35+D39</f>
        <v>7181</v>
      </c>
      <c r="E42" s="127" t="s">
        <v>378</v>
      </c>
      <c r="F42" s="128" t="s">
        <v>379</v>
      </c>
      <c r="G42" s="52">
        <f>G39+G33</f>
        <v>6374</v>
      </c>
      <c r="H42" s="52">
        <f>H39+H33</f>
        <v>7181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91" t="s">
        <v>854</v>
      </c>
      <c r="B45" s="591"/>
      <c r="C45" s="591"/>
      <c r="D45" s="591"/>
      <c r="E45" s="591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868</v>
      </c>
      <c r="C48" s="425" t="s">
        <v>815</v>
      </c>
      <c r="D48" s="587" t="s">
        <v>862</v>
      </c>
      <c r="E48" s="587"/>
      <c r="F48" s="587"/>
      <c r="G48" s="587"/>
      <c r="H48" s="587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7" t="s">
        <v>859</v>
      </c>
      <c r="E50" s="587"/>
      <c r="F50" s="587"/>
      <c r="G50" s="587"/>
      <c r="H50" s="587"/>
    </row>
    <row r="51" spans="1:8" ht="12">
      <c r="A51" s="561"/>
      <c r="B51" s="557"/>
      <c r="C51" s="423"/>
      <c r="D51" s="587"/>
      <c r="E51" s="587"/>
      <c r="F51" s="587"/>
      <c r="G51" s="587"/>
      <c r="H51" s="587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3">
      <selection activeCell="A60" sqref="A60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01.01.2014- 30.09.2014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>
        <v>6633</v>
      </c>
      <c r="D10" s="53">
        <v>1506</v>
      </c>
      <c r="E10" s="129"/>
      <c r="F10" s="129"/>
    </row>
    <row r="11" spans="1:13" ht="12">
      <c r="A11" s="331" t="s">
        <v>386</v>
      </c>
      <c r="B11" s="332" t="s">
        <v>387</v>
      </c>
      <c r="C11" s="53">
        <v>-5314</v>
      </c>
      <c r="D11" s="53">
        <v>-1565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-578</v>
      </c>
      <c r="D13" s="53">
        <v>-1928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-372</v>
      </c>
      <c r="D14" s="53">
        <v>-2161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>
        <v>-20</v>
      </c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-129</v>
      </c>
      <c r="D19" s="53">
        <v>-22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220</v>
      </c>
      <c r="D20" s="54">
        <f>SUM(D10:D19)</f>
        <v>-4170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-673</v>
      </c>
      <c r="D24" s="53">
        <v>-9772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519</v>
      </c>
      <c r="D25" s="53">
        <v>7926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>
        <v>5</v>
      </c>
      <c r="D26" s="53">
        <v>48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>
        <v>-2</v>
      </c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>
        <v>1</v>
      </c>
      <c r="D28" s="53">
        <v>4318</v>
      </c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-148</v>
      </c>
      <c r="D32" s="54">
        <f>SUM(D22:D31)</f>
        <v>2518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723</v>
      </c>
      <c r="D36" s="53">
        <v>6800</v>
      </c>
      <c r="E36" s="129"/>
      <c r="F36" s="129"/>
    </row>
    <row r="37" spans="1:6" ht="12">
      <c r="A37" s="331" t="s">
        <v>435</v>
      </c>
      <c r="B37" s="332" t="s">
        <v>436</v>
      </c>
      <c r="C37" s="53">
        <v>-622</v>
      </c>
      <c r="D37" s="53">
        <v>-5654</v>
      </c>
      <c r="E37" s="129"/>
      <c r="F37" s="129"/>
    </row>
    <row r="38" spans="1:6" ht="12">
      <c r="A38" s="331" t="s">
        <v>437</v>
      </c>
      <c r="B38" s="332" t="s">
        <v>438</v>
      </c>
      <c r="C38" s="53"/>
      <c r="D38" s="53"/>
      <c r="E38" s="129"/>
      <c r="F38" s="129"/>
    </row>
    <row r="39" spans="1:6" ht="12">
      <c r="A39" s="331" t="s">
        <v>439</v>
      </c>
      <c r="B39" s="332" t="s">
        <v>440</v>
      </c>
      <c r="C39" s="53">
        <v>-16</v>
      </c>
      <c r="D39" s="53">
        <v>-121</v>
      </c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>
        <v>-3</v>
      </c>
      <c r="D41" s="53">
        <v>-7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82</v>
      </c>
      <c r="D42" s="54">
        <f>SUM(D34:D41)</f>
        <v>1018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154</v>
      </c>
      <c r="D43" s="54">
        <f>D42+D32+D20</f>
        <v>-634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360</v>
      </c>
      <c r="D44" s="131">
        <v>767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514</v>
      </c>
      <c r="D45" s="54">
        <f>D44+D43</f>
        <v>133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514</v>
      </c>
      <c r="D46" s="55">
        <v>133</v>
      </c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869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861</v>
      </c>
      <c r="C50" s="592"/>
      <c r="D50" s="592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858</v>
      </c>
      <c r="C52" s="592"/>
      <c r="D52" s="592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A41" sqref="A41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93" t="s">
        <v>457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5" t="str">
        <f>'справка №1-БАЛАНС'!E3</f>
        <v>ИНФРА ХОЛДИНГ АД</v>
      </c>
      <c r="C3" s="595"/>
      <c r="D3" s="595"/>
      <c r="E3" s="595"/>
      <c r="F3" s="595"/>
      <c r="G3" s="595"/>
      <c r="H3" s="595"/>
      <c r="I3" s="595"/>
      <c r="J3" s="474"/>
      <c r="K3" s="597" t="s">
        <v>2</v>
      </c>
      <c r="L3" s="597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5" t="str">
        <f>'справка №1-БАЛАНС'!E4</f>
        <v>консолидиран</v>
      </c>
      <c r="C4" s="595"/>
      <c r="D4" s="595"/>
      <c r="E4" s="595"/>
      <c r="F4" s="595"/>
      <c r="G4" s="595"/>
      <c r="H4" s="595"/>
      <c r="I4" s="595"/>
      <c r="J4" s="135"/>
      <c r="K4" s="598" t="s">
        <v>3</v>
      </c>
      <c r="L4" s="598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9" t="str">
        <f>'справка №1-БАЛАНС'!E5</f>
        <v>01.01.2014- 30.09.2014</v>
      </c>
      <c r="C5" s="599"/>
      <c r="D5" s="599"/>
      <c r="E5" s="599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1793</v>
      </c>
      <c r="J11" s="57">
        <f>'справка №1-БАЛАНС'!H29+'справка №1-БАЛАНС'!H32</f>
        <v>-65447</v>
      </c>
      <c r="K11" s="59"/>
      <c r="L11" s="343">
        <f>SUM(C11:K11)</f>
        <v>4781</v>
      </c>
      <c r="M11" s="57">
        <f>'справка №1-БАЛАНС'!H39</f>
        <v>-181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1793</v>
      </c>
      <c r="J15" s="60">
        <f t="shared" si="2"/>
        <v>-65447</v>
      </c>
      <c r="K15" s="60">
        <f t="shared" si="2"/>
        <v>0</v>
      </c>
      <c r="L15" s="343">
        <f t="shared" si="1"/>
        <v>4781</v>
      </c>
      <c r="M15" s="60">
        <f t="shared" si="2"/>
        <v>-181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0</v>
      </c>
      <c r="J16" s="344">
        <f>+'справка №1-БАЛАНС'!G32</f>
        <v>-2038</v>
      </c>
      <c r="K16" s="59"/>
      <c r="L16" s="343">
        <f t="shared" si="1"/>
        <v>-2038</v>
      </c>
      <c r="M16" s="59">
        <v>8</v>
      </c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>
        <v>-1793</v>
      </c>
      <c r="J20" s="59">
        <v>1793</v>
      </c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1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>
        <v>1</v>
      </c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4081</v>
      </c>
      <c r="J24" s="58">
        <f t="shared" si="5"/>
        <v>0</v>
      </c>
      <c r="K24" s="58">
        <f t="shared" si="5"/>
        <v>0</v>
      </c>
      <c r="L24" s="343">
        <f t="shared" si="1"/>
        <v>4081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>
        <v>4081</v>
      </c>
      <c r="J25" s="184"/>
      <c r="K25" s="184"/>
      <c r="L25" s="343">
        <f t="shared" si="1"/>
        <v>4081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4081</v>
      </c>
      <c r="J29" s="58">
        <f t="shared" si="6"/>
        <v>-65692</v>
      </c>
      <c r="K29" s="58">
        <f t="shared" si="6"/>
        <v>0</v>
      </c>
      <c r="L29" s="343">
        <f t="shared" si="1"/>
        <v>6824</v>
      </c>
      <c r="M29" s="58">
        <f t="shared" si="6"/>
        <v>-172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4081</v>
      </c>
      <c r="J32" s="58">
        <f t="shared" si="7"/>
        <v>-65692</v>
      </c>
      <c r="K32" s="58">
        <f t="shared" si="7"/>
        <v>0</v>
      </c>
      <c r="L32" s="343">
        <f t="shared" si="1"/>
        <v>6824</v>
      </c>
      <c r="M32" s="58">
        <f>M29+M30+M31</f>
        <v>-172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6" t="s">
        <v>855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871</v>
      </c>
      <c r="B38" s="573" t="s">
        <v>861</v>
      </c>
      <c r="C38" s="573"/>
      <c r="D38" s="535"/>
      <c r="E38" s="535"/>
      <c r="F38" s="594"/>
      <c r="G38" s="594"/>
      <c r="H38" s="594"/>
      <c r="I38" s="594"/>
      <c r="J38" s="15" t="s">
        <v>856</v>
      </c>
      <c r="K38" s="15"/>
      <c r="L38" s="594" t="s">
        <v>859</v>
      </c>
      <c r="M38" s="594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tabSelected="1" zoomScalePageLayoutView="0" workbookViewId="0" topLeftCell="A1">
      <selection activeCell="G49" sqref="G49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0" t="s">
        <v>381</v>
      </c>
      <c r="B2" s="601"/>
      <c r="C2" s="602" t="str">
        <f>'справка №1-БАЛАНС'!E3</f>
        <v>ИНФРА ХОЛДИНГ АД</v>
      </c>
      <c r="D2" s="602"/>
      <c r="E2" s="602"/>
      <c r="F2" s="602"/>
      <c r="G2" s="602"/>
      <c r="H2" s="602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600" t="s">
        <v>4</v>
      </c>
      <c r="B3" s="601"/>
      <c r="C3" s="603" t="str">
        <f>'справка №1-БАЛАНС'!E5</f>
        <v>01.01.2014- 30.09.2014</v>
      </c>
      <c r="D3" s="603"/>
      <c r="E3" s="603"/>
      <c r="F3" s="483"/>
      <c r="G3" s="483"/>
      <c r="H3" s="483"/>
      <c r="I3" s="483"/>
      <c r="J3" s="483"/>
      <c r="K3" s="483"/>
      <c r="L3" s="483"/>
      <c r="M3" s="604" t="s">
        <v>3</v>
      </c>
      <c r="N3" s="604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5" t="s">
        <v>461</v>
      </c>
      <c r="B5" s="606"/>
      <c r="C5" s="613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611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611" t="s">
        <v>526</v>
      </c>
      <c r="R5" s="611" t="s">
        <v>527</v>
      </c>
    </row>
    <row r="6" spans="1:18" s="99" customFormat="1" ht="48">
      <c r="A6" s="607"/>
      <c r="B6" s="608"/>
      <c r="C6" s="614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612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612"/>
      <c r="R6" s="612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>
        <v>98</v>
      </c>
      <c r="E9" s="188"/>
      <c r="F9" s="188"/>
      <c r="G9" s="73">
        <f>D9+E9-F9</f>
        <v>98</v>
      </c>
      <c r="H9" s="64"/>
      <c r="I9" s="64"/>
      <c r="J9" s="73">
        <f>G9+H9-I9</f>
        <v>98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98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>
        <v>294</v>
      </c>
      <c r="E10" s="188"/>
      <c r="F10" s="188"/>
      <c r="G10" s="73">
        <f aca="true" t="shared" si="2" ref="G10:G39">D10+E10-F10</f>
        <v>294</v>
      </c>
      <c r="H10" s="64"/>
      <c r="I10" s="64"/>
      <c r="J10" s="73">
        <f aca="true" t="shared" si="3" ref="J10:J39">G10+H10-I10</f>
        <v>294</v>
      </c>
      <c r="K10" s="64">
        <v>84</v>
      </c>
      <c r="L10" s="64">
        <v>5</v>
      </c>
      <c r="M10" s="64"/>
      <c r="N10" s="73">
        <f aca="true" t="shared" si="4" ref="N10:N39">K10+L10-M10</f>
        <v>89</v>
      </c>
      <c r="O10" s="64"/>
      <c r="P10" s="64"/>
      <c r="Q10" s="73">
        <f t="shared" si="0"/>
        <v>89</v>
      </c>
      <c r="R10" s="73">
        <f t="shared" si="1"/>
        <v>205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6525</v>
      </c>
      <c r="E11" s="188">
        <v>26</v>
      </c>
      <c r="F11" s="188">
        <v>1621</v>
      </c>
      <c r="G11" s="73">
        <f t="shared" si="2"/>
        <v>4930</v>
      </c>
      <c r="H11" s="64"/>
      <c r="I11" s="64"/>
      <c r="J11" s="73">
        <f t="shared" si="3"/>
        <v>4930</v>
      </c>
      <c r="K11" s="64">
        <v>2399</v>
      </c>
      <c r="L11" s="64">
        <v>1148</v>
      </c>
      <c r="M11" s="64">
        <v>769</v>
      </c>
      <c r="N11" s="73">
        <f t="shared" si="4"/>
        <v>2778</v>
      </c>
      <c r="O11" s="64"/>
      <c r="P11" s="64"/>
      <c r="Q11" s="73">
        <f t="shared" si="0"/>
        <v>2778</v>
      </c>
      <c r="R11" s="73">
        <f t="shared" si="1"/>
        <v>2152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>
        <v>172</v>
      </c>
      <c r="E12" s="188"/>
      <c r="F12" s="188">
        <v>5</v>
      </c>
      <c r="G12" s="73">
        <f t="shared" si="2"/>
        <v>167</v>
      </c>
      <c r="H12" s="64"/>
      <c r="I12" s="64"/>
      <c r="J12" s="73">
        <f t="shared" si="3"/>
        <v>167</v>
      </c>
      <c r="K12" s="64">
        <v>69</v>
      </c>
      <c r="L12" s="64">
        <v>11</v>
      </c>
      <c r="M12" s="64">
        <v>3</v>
      </c>
      <c r="N12" s="73">
        <f t="shared" si="4"/>
        <v>77</v>
      </c>
      <c r="O12" s="64"/>
      <c r="P12" s="64"/>
      <c r="Q12" s="73">
        <f t="shared" si="0"/>
        <v>77</v>
      </c>
      <c r="R12" s="73">
        <f t="shared" si="1"/>
        <v>90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1500</v>
      </c>
      <c r="E13" s="188">
        <v>311</v>
      </c>
      <c r="F13" s="188">
        <v>928</v>
      </c>
      <c r="G13" s="73">
        <f t="shared" si="2"/>
        <v>883</v>
      </c>
      <c r="H13" s="64"/>
      <c r="I13" s="64"/>
      <c r="J13" s="73">
        <f t="shared" si="3"/>
        <v>883</v>
      </c>
      <c r="K13" s="64">
        <v>542</v>
      </c>
      <c r="L13" s="64">
        <v>181</v>
      </c>
      <c r="M13" s="64">
        <v>360</v>
      </c>
      <c r="N13" s="73">
        <f t="shared" si="4"/>
        <v>363</v>
      </c>
      <c r="O13" s="64"/>
      <c r="P13" s="64"/>
      <c r="Q13" s="73">
        <f t="shared" si="0"/>
        <v>363</v>
      </c>
      <c r="R13" s="73">
        <f t="shared" si="1"/>
        <v>520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>
        <v>2</v>
      </c>
      <c r="E15" s="455"/>
      <c r="F15" s="455">
        <v>2</v>
      </c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>
        <v>83</v>
      </c>
      <c r="E16" s="188">
        <v>16</v>
      </c>
      <c r="F16" s="188">
        <v>2</v>
      </c>
      <c r="G16" s="73">
        <f t="shared" si="2"/>
        <v>97</v>
      </c>
      <c r="H16" s="64"/>
      <c r="I16" s="64"/>
      <c r="J16" s="73">
        <f t="shared" si="3"/>
        <v>97</v>
      </c>
      <c r="K16" s="64">
        <v>45</v>
      </c>
      <c r="L16" s="64">
        <v>11</v>
      </c>
      <c r="M16" s="64"/>
      <c r="N16" s="73">
        <f t="shared" si="4"/>
        <v>56</v>
      </c>
      <c r="O16" s="64"/>
      <c r="P16" s="64"/>
      <c r="Q16" s="73">
        <f aca="true" t="shared" si="5" ref="Q16:Q25">N16+O16-P16</f>
        <v>56</v>
      </c>
      <c r="R16" s="73">
        <f aca="true" t="shared" si="6" ref="R16:R25">J16-Q16</f>
        <v>41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8674</v>
      </c>
      <c r="E17" s="193">
        <f>SUM(E9:E16)</f>
        <v>353</v>
      </c>
      <c r="F17" s="193">
        <f>SUM(F9:F16)</f>
        <v>2558</v>
      </c>
      <c r="G17" s="73">
        <f t="shared" si="2"/>
        <v>6469</v>
      </c>
      <c r="H17" s="74">
        <f>SUM(H9:H16)</f>
        <v>0</v>
      </c>
      <c r="I17" s="74">
        <f>SUM(I9:I16)</f>
        <v>0</v>
      </c>
      <c r="J17" s="73">
        <f t="shared" si="3"/>
        <v>6469</v>
      </c>
      <c r="K17" s="74">
        <f>SUM(K9:K16)</f>
        <v>3139</v>
      </c>
      <c r="L17" s="74">
        <f>SUM(L9:L16)</f>
        <v>1356</v>
      </c>
      <c r="M17" s="74">
        <f>SUM(M9:M16)</f>
        <v>1132</v>
      </c>
      <c r="N17" s="73">
        <f t="shared" si="4"/>
        <v>3363</v>
      </c>
      <c r="O17" s="74">
        <f>SUM(O9:O16)</f>
        <v>0</v>
      </c>
      <c r="P17" s="74">
        <f>SUM(P9:P16)</f>
        <v>0</v>
      </c>
      <c r="Q17" s="73">
        <f t="shared" si="5"/>
        <v>3363</v>
      </c>
      <c r="R17" s="73">
        <f t="shared" si="6"/>
        <v>3106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>
        <v>48</v>
      </c>
      <c r="E24" s="188"/>
      <c r="F24" s="188"/>
      <c r="G24" s="73">
        <f t="shared" si="2"/>
        <v>48</v>
      </c>
      <c r="H24" s="64"/>
      <c r="I24" s="64"/>
      <c r="J24" s="73">
        <f t="shared" si="3"/>
        <v>48</v>
      </c>
      <c r="K24" s="64"/>
      <c r="L24" s="64">
        <v>2</v>
      </c>
      <c r="M24" s="64"/>
      <c r="N24" s="73">
        <f t="shared" si="4"/>
        <v>2</v>
      </c>
      <c r="O24" s="64"/>
      <c r="P24" s="64"/>
      <c r="Q24" s="73">
        <f t="shared" si="5"/>
        <v>2</v>
      </c>
      <c r="R24" s="73">
        <f t="shared" si="6"/>
        <v>46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48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48</v>
      </c>
      <c r="H25" s="65">
        <f t="shared" si="7"/>
        <v>0</v>
      </c>
      <c r="I25" s="65">
        <f t="shared" si="7"/>
        <v>0</v>
      </c>
      <c r="J25" s="66">
        <f t="shared" si="3"/>
        <v>48</v>
      </c>
      <c r="K25" s="65">
        <f t="shared" si="7"/>
        <v>0</v>
      </c>
      <c r="L25" s="65">
        <f t="shared" si="7"/>
        <v>2</v>
      </c>
      <c r="M25" s="65">
        <f t="shared" si="7"/>
        <v>0</v>
      </c>
      <c r="N25" s="66">
        <f t="shared" si="4"/>
        <v>2</v>
      </c>
      <c r="O25" s="65">
        <f t="shared" si="7"/>
        <v>0</v>
      </c>
      <c r="P25" s="65">
        <f t="shared" si="7"/>
        <v>0</v>
      </c>
      <c r="Q25" s="66">
        <f t="shared" si="5"/>
        <v>2</v>
      </c>
      <c r="R25" s="66">
        <f t="shared" si="6"/>
        <v>46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>
        <v>6</v>
      </c>
      <c r="F37" s="188"/>
      <c r="G37" s="73">
        <f t="shared" si="2"/>
        <v>6</v>
      </c>
      <c r="H37" s="71"/>
      <c r="I37" s="71"/>
      <c r="J37" s="73">
        <f t="shared" si="3"/>
        <v>6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6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0</v>
      </c>
      <c r="E38" s="193">
        <f aca="true" t="shared" si="12" ref="E38:P38">E27+E32+E37</f>
        <v>6</v>
      </c>
      <c r="F38" s="193">
        <f t="shared" si="12"/>
        <v>0</v>
      </c>
      <c r="G38" s="73">
        <f t="shared" si="2"/>
        <v>6</v>
      </c>
      <c r="H38" s="74">
        <f t="shared" si="12"/>
        <v>0</v>
      </c>
      <c r="I38" s="74">
        <f t="shared" si="12"/>
        <v>0</v>
      </c>
      <c r="J38" s="73">
        <f t="shared" si="3"/>
        <v>6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6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>
        <v>5160</v>
      </c>
      <c r="E39" s="569"/>
      <c r="F39" s="569"/>
      <c r="G39" s="73">
        <f t="shared" si="2"/>
        <v>5160</v>
      </c>
      <c r="H39" s="569"/>
      <c r="I39" s="569"/>
      <c r="J39" s="73">
        <f t="shared" si="3"/>
        <v>5160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5160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13882</v>
      </c>
      <c r="E40" s="436">
        <f>E17+E18+E19+E25+E38+E39</f>
        <v>359</v>
      </c>
      <c r="F40" s="436">
        <f aca="true" t="shared" si="13" ref="F40:R40">F17+F18+F19+F25+F38+F39</f>
        <v>2558</v>
      </c>
      <c r="G40" s="436">
        <f t="shared" si="13"/>
        <v>11683</v>
      </c>
      <c r="H40" s="436">
        <f t="shared" si="13"/>
        <v>0</v>
      </c>
      <c r="I40" s="436">
        <f t="shared" si="13"/>
        <v>0</v>
      </c>
      <c r="J40" s="436">
        <f t="shared" si="13"/>
        <v>11683</v>
      </c>
      <c r="K40" s="436">
        <f t="shared" si="13"/>
        <v>3139</v>
      </c>
      <c r="L40" s="436">
        <f t="shared" si="13"/>
        <v>1358</v>
      </c>
      <c r="M40" s="436">
        <f t="shared" si="13"/>
        <v>1132</v>
      </c>
      <c r="N40" s="436">
        <f t="shared" si="13"/>
        <v>3365</v>
      </c>
      <c r="O40" s="436">
        <f t="shared" si="13"/>
        <v>0</v>
      </c>
      <c r="P40" s="436">
        <f t="shared" si="13"/>
        <v>0</v>
      </c>
      <c r="Q40" s="436">
        <f t="shared" si="13"/>
        <v>3365</v>
      </c>
      <c r="R40" s="436">
        <f t="shared" si="13"/>
        <v>8318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867</v>
      </c>
      <c r="C44" s="353"/>
      <c r="D44" s="354"/>
      <c r="E44" s="354"/>
      <c r="F44" s="354"/>
      <c r="G44" s="350"/>
      <c r="H44" s="609" t="s">
        <v>861</v>
      </c>
      <c r="I44" s="610"/>
      <c r="J44" s="610"/>
      <c r="K44" s="610"/>
      <c r="L44" s="609"/>
      <c r="M44" s="610"/>
      <c r="N44" s="610"/>
      <c r="O44" s="609" t="s">
        <v>857</v>
      </c>
      <c r="P44" s="610"/>
      <c r="Q44" s="610"/>
      <c r="R44" s="610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O44:R44"/>
    <mergeCell ref="Q5:Q6"/>
    <mergeCell ref="R5:R6"/>
    <mergeCell ref="J5:J6"/>
    <mergeCell ref="C5:C6"/>
    <mergeCell ref="H44:K44"/>
    <mergeCell ref="L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3">
      <selection activeCell="F125" sqref="F125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7" t="s">
        <v>605</v>
      </c>
      <c r="B1" s="617"/>
      <c r="C1" s="617"/>
      <c r="D1" s="617"/>
      <c r="E1" s="617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21" t="str">
        <f>'справка №1-БАЛАНС'!E3</f>
        <v>ИНФРА ХОЛДИНГ АД</v>
      </c>
      <c r="C3" s="622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8" t="str">
        <f>'справка №1-БАЛАНС'!E5</f>
        <v>01.01.2014- 30.09.2014</v>
      </c>
      <c r="C4" s="619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18</v>
      </c>
      <c r="D16" s="118">
        <f>+D17+D18</f>
        <v>0</v>
      </c>
      <c r="E16" s="119">
        <f t="shared" si="0"/>
        <v>18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>
        <v>18</v>
      </c>
      <c r="D18" s="107"/>
      <c r="E18" s="119">
        <f t="shared" si="0"/>
        <v>18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18</v>
      </c>
      <c r="D19" s="103">
        <f>D11+D15+D16</f>
        <v>0</v>
      </c>
      <c r="E19" s="117">
        <f>E11+E15+E16</f>
        <v>18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231</v>
      </c>
      <c r="D21" s="107"/>
      <c r="E21" s="119">
        <f t="shared" si="0"/>
        <v>231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15607</v>
      </c>
      <c r="D24" s="118">
        <f>SUM(D25:D27)</f>
        <v>15607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15607</v>
      </c>
      <c r="D25" s="107">
        <v>15607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>
        <v>647</v>
      </c>
      <c r="D28" s="107">
        <v>647</v>
      </c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>
        <v>681</v>
      </c>
      <c r="D29" s="107">
        <v>681</v>
      </c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13</v>
      </c>
      <c r="D33" s="104">
        <f>SUM(D34:D37)</f>
        <v>13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>
        <v>13</v>
      </c>
      <c r="D37" s="107">
        <v>13</v>
      </c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16948</v>
      </c>
      <c r="D43" s="103">
        <f>D24+D28+D29+D31+D30+D32+D33+D38</f>
        <v>16948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17197</v>
      </c>
      <c r="D44" s="102">
        <f>D43+D21+D19+D9</f>
        <v>16948</v>
      </c>
      <c r="E44" s="117">
        <f>E43+E21+E19+E9</f>
        <v>249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495</v>
      </c>
      <c r="D52" s="102">
        <f>SUM(D53:D55)</f>
        <v>0</v>
      </c>
      <c r="E52" s="118">
        <f>C52-D52</f>
        <v>495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>
        <v>320</v>
      </c>
      <c r="D53" s="107"/>
      <c r="E53" s="118">
        <f>C53-D53</f>
        <v>320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>
        <v>175</v>
      </c>
      <c r="D55" s="107"/>
      <c r="E55" s="118">
        <f t="shared" si="1"/>
        <v>175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495</v>
      </c>
      <c r="D66" s="102">
        <f>D52+D56+D61+D62+D63+D64</f>
        <v>0</v>
      </c>
      <c r="E66" s="118">
        <f t="shared" si="1"/>
        <v>495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10</v>
      </c>
      <c r="D71" s="104">
        <f>SUM(D72:D74)</f>
        <v>10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>
        <v>10</v>
      </c>
      <c r="D74" s="107">
        <v>10</v>
      </c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19050</v>
      </c>
      <c r="D85" s="103">
        <f>SUM(D86:D90)+D94</f>
        <v>19050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17186</v>
      </c>
      <c r="D86" s="107">
        <v>17186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1276</v>
      </c>
      <c r="D87" s="107">
        <v>1276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487</v>
      </c>
      <c r="D89" s="107">
        <v>487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101</v>
      </c>
      <c r="D90" s="102">
        <f>SUM(D91:D93)</f>
        <v>101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101</v>
      </c>
      <c r="D93" s="107">
        <v>101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/>
      <c r="D94" s="107"/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19060</v>
      </c>
      <c r="D96" s="103">
        <f>D85+D80+D75+D71+D95</f>
        <v>19060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19555</v>
      </c>
      <c r="D97" s="103">
        <f>D96+D68+D66</f>
        <v>19060</v>
      </c>
      <c r="E97" s="103">
        <f>E96+E68+E66</f>
        <v>495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175</v>
      </c>
      <c r="D104" s="107"/>
      <c r="E104" s="107"/>
      <c r="F104" s="124">
        <f>C104+D104-E104</f>
        <v>175</v>
      </c>
    </row>
    <row r="105" spans="1:16" ht="12">
      <c r="A105" s="410" t="s">
        <v>773</v>
      </c>
      <c r="B105" s="393" t="s">
        <v>774</v>
      </c>
      <c r="C105" s="102">
        <f>SUM(C102:C104)</f>
        <v>175</v>
      </c>
      <c r="D105" s="102">
        <f>SUM(D102:D104)</f>
        <v>0</v>
      </c>
      <c r="E105" s="102">
        <f>SUM(E102:E104)</f>
        <v>0</v>
      </c>
      <c r="F105" s="102">
        <f>SUM(F102:F104)</f>
        <v>175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6" t="s">
        <v>776</v>
      </c>
      <c r="B107" s="616"/>
      <c r="C107" s="616"/>
      <c r="D107" s="616"/>
      <c r="E107" s="616"/>
      <c r="F107" s="616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20" t="s">
        <v>870</v>
      </c>
      <c r="B109" s="620"/>
      <c r="C109" s="609" t="s">
        <v>861</v>
      </c>
      <c r="D109" s="610"/>
      <c r="E109" s="610"/>
      <c r="F109" s="610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5" t="s">
        <v>858</v>
      </c>
      <c r="D111" s="615"/>
      <c r="E111" s="615"/>
      <c r="F111" s="615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41" sqref="C41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23" t="str">
        <f>'справка №1-БАЛАНС'!E3</f>
        <v>ИНФРА ХОЛДИНГ АД</v>
      </c>
      <c r="C4" s="623"/>
      <c r="D4" s="623"/>
      <c r="E4" s="623"/>
      <c r="F4" s="623"/>
      <c r="G4" s="629" t="s">
        <v>2</v>
      </c>
      <c r="H4" s="629"/>
      <c r="I4" s="498">
        <f>'справка №1-БАЛАНС'!H3</f>
        <v>175443402</v>
      </c>
    </row>
    <row r="5" spans="1:9" ht="15">
      <c r="A5" s="499" t="s">
        <v>4</v>
      </c>
      <c r="B5" s="624" t="str">
        <f>'справка №1-БАЛАНС'!E5</f>
        <v>01.01.2014- 30.09.2014</v>
      </c>
      <c r="C5" s="624"/>
      <c r="D5" s="624"/>
      <c r="E5" s="624"/>
      <c r="F5" s="624"/>
      <c r="G5" s="627" t="s">
        <v>3</v>
      </c>
      <c r="H5" s="628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867</v>
      </c>
      <c r="B30" s="626"/>
      <c r="C30" s="626"/>
      <c r="D30" s="457" t="s">
        <v>815</v>
      </c>
      <c r="E30" s="625" t="s">
        <v>862</v>
      </c>
      <c r="F30" s="625"/>
      <c r="G30" s="625"/>
      <c r="H30" s="418" t="s">
        <v>777</v>
      </c>
      <c r="I30" s="625"/>
      <c r="J30" s="625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859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4">
      <selection activeCell="D41" sqref="D41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30" t="str">
        <f>'справка №1-БАЛАНС'!E3</f>
        <v>ИНФРА ХОЛДИНГ АД</v>
      </c>
      <c r="C5" s="630"/>
      <c r="D5" s="630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31" t="str">
        <f>'справка №1-БАЛАНС'!E5</f>
        <v>01.01.2014- 30.09.2014</v>
      </c>
      <c r="C6" s="631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>
        <v>1</v>
      </c>
      <c r="B12" s="36"/>
      <c r="C12" s="439"/>
      <c r="D12" s="572"/>
      <c r="E12" s="439"/>
      <c r="F12" s="441">
        <f aca="true" t="shared" si="0" ref="F12:F17">C12-E12</f>
        <v>0</v>
      </c>
    </row>
    <row r="13" spans="1:6" ht="12.75">
      <c r="A13" s="35" t="s">
        <v>543</v>
      </c>
      <c r="B13" s="36"/>
      <c r="C13" s="439"/>
      <c r="D13" s="572"/>
      <c r="E13" s="439"/>
      <c r="F13" s="441">
        <f t="shared" si="0"/>
        <v>0</v>
      </c>
    </row>
    <row r="14" spans="1:6" ht="12.75">
      <c r="A14" s="35">
        <v>3</v>
      </c>
      <c r="B14" s="36"/>
      <c r="C14" s="439"/>
      <c r="D14" s="572"/>
      <c r="E14" s="439"/>
      <c r="F14" s="441">
        <f t="shared" si="0"/>
        <v>0</v>
      </c>
    </row>
    <row r="15" spans="1:6" ht="12.75">
      <c r="A15" s="35">
        <v>4</v>
      </c>
      <c r="B15" s="36"/>
      <c r="C15" s="439"/>
      <c r="D15" s="572"/>
      <c r="E15" s="439"/>
      <c r="F15" s="441">
        <f t="shared" si="0"/>
        <v>0</v>
      </c>
    </row>
    <row r="16" spans="1:6" ht="12.75">
      <c r="A16" s="574">
        <v>5</v>
      </c>
      <c r="B16" s="575"/>
      <c r="C16" s="577"/>
      <c r="D16" s="578"/>
      <c r="E16" s="577"/>
      <c r="F16" s="576">
        <f t="shared" si="0"/>
        <v>0</v>
      </c>
    </row>
    <row r="17" spans="1:6" ht="12.75">
      <c r="A17" s="35">
        <v>6</v>
      </c>
      <c r="B17" s="36"/>
      <c r="C17" s="439"/>
      <c r="D17" s="572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aca="true" t="shared" si="1" ref="F18:F26">C18-E18</f>
        <v>0</v>
      </c>
    </row>
    <row r="19" spans="1:6" ht="12.75">
      <c r="A19" s="35">
        <v>8</v>
      </c>
      <c r="B19" s="36"/>
      <c r="C19" s="579"/>
      <c r="D19" s="439"/>
      <c r="E19" s="439"/>
      <c r="F19" s="441">
        <f t="shared" si="1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1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1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1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1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1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1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1"/>
        <v>0</v>
      </c>
    </row>
    <row r="27" spans="1:16" ht="11.25" customHeight="1">
      <c r="A27" s="37" t="s">
        <v>561</v>
      </c>
      <c r="B27" s="38" t="s">
        <v>828</v>
      </c>
      <c r="C27" s="427">
        <f>SUM(C12:C26)</f>
        <v>0</v>
      </c>
      <c r="D27" s="427"/>
      <c r="E27" s="427">
        <f>SUM(E12:E26)</f>
        <v>0</v>
      </c>
      <c r="F27" s="440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40"/>
    </row>
    <row r="29" spans="1:6" ht="12.75">
      <c r="A29" s="35" t="s">
        <v>540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543</v>
      </c>
      <c r="B30" s="39"/>
      <c r="C30" s="439"/>
      <c r="D30" s="439"/>
      <c r="E30" s="439"/>
      <c r="F30" s="441">
        <f aca="true" t="shared" si="2" ref="F30:F43">C30-E30</f>
        <v>0</v>
      </c>
    </row>
    <row r="31" spans="1:6" ht="12.75">
      <c r="A31" s="35" t="s">
        <v>546</v>
      </c>
      <c r="B31" s="39"/>
      <c r="C31" s="439"/>
      <c r="D31" s="439"/>
      <c r="E31" s="439"/>
      <c r="F31" s="441">
        <f t="shared" si="2"/>
        <v>0</v>
      </c>
    </row>
    <row r="32" spans="1:6" ht="12.75">
      <c r="A32" s="35" t="s">
        <v>549</v>
      </c>
      <c r="B32" s="39"/>
      <c r="C32" s="439"/>
      <c r="D32" s="439"/>
      <c r="E32" s="439"/>
      <c r="F32" s="441">
        <f t="shared" si="2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2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2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2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2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2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2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2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2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2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2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2"/>
        <v>0</v>
      </c>
    </row>
    <row r="44" spans="1:16" ht="15" customHeight="1">
      <c r="A44" s="37" t="s">
        <v>578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40"/>
    </row>
    <row r="46" spans="1:6" ht="12.75">
      <c r="A46" s="35"/>
      <c r="B46" s="39"/>
      <c r="C46" s="439"/>
      <c r="D46" s="572"/>
      <c r="E46" s="439"/>
      <c r="F46" s="441">
        <f>C46-E46</f>
        <v>0</v>
      </c>
    </row>
    <row r="47" spans="1:6" ht="12.75">
      <c r="A47" s="35"/>
      <c r="B47" s="39"/>
      <c r="C47" s="439"/>
      <c r="D47" s="439"/>
      <c r="E47" s="439"/>
      <c r="F47" s="441">
        <f aca="true" t="shared" si="3" ref="F47:F60">C47-E47</f>
        <v>0</v>
      </c>
    </row>
    <row r="48" spans="1:6" ht="12.75">
      <c r="A48" s="35" t="s">
        <v>546</v>
      </c>
      <c r="B48" s="39"/>
      <c r="C48" s="439"/>
      <c r="D48" s="439"/>
      <c r="E48" s="439"/>
      <c r="F48" s="441">
        <f t="shared" si="3"/>
        <v>0</v>
      </c>
    </row>
    <row r="49" spans="1:6" ht="12.75">
      <c r="A49" s="35" t="s">
        <v>549</v>
      </c>
      <c r="B49" s="39"/>
      <c r="C49" s="439"/>
      <c r="D49" s="439"/>
      <c r="E49" s="439"/>
      <c r="F49" s="441">
        <f t="shared" si="3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3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3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3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3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3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3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3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3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3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3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3"/>
        <v>0</v>
      </c>
    </row>
    <row r="61" spans="1:16" ht="12" customHeight="1">
      <c r="A61" s="37" t="s">
        <v>597</v>
      </c>
      <c r="B61" s="38" t="s">
        <v>832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40"/>
    </row>
    <row r="63" spans="1:6" ht="12.75">
      <c r="A63" s="35" t="s">
        <v>540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543</v>
      </c>
      <c r="B64" s="39"/>
      <c r="C64" s="439"/>
      <c r="D64" s="439"/>
      <c r="E64" s="439"/>
      <c r="F64" s="441">
        <f aca="true" t="shared" si="4" ref="F64:F77">C64-E64</f>
        <v>0</v>
      </c>
    </row>
    <row r="65" spans="1:6" ht="12.75">
      <c r="A65" s="35" t="s">
        <v>546</v>
      </c>
      <c r="B65" s="39"/>
      <c r="C65" s="439"/>
      <c r="D65" s="439"/>
      <c r="E65" s="439"/>
      <c r="F65" s="441">
        <f t="shared" si="4"/>
        <v>0</v>
      </c>
    </row>
    <row r="66" spans="1:6" ht="12.75">
      <c r="A66" s="35" t="s">
        <v>549</v>
      </c>
      <c r="B66" s="39"/>
      <c r="C66" s="439"/>
      <c r="D66" s="439"/>
      <c r="E66" s="439"/>
      <c r="F66" s="441">
        <f t="shared" si="4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4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4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4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4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4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4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4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4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4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4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4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0</v>
      </c>
      <c r="D79" s="427"/>
      <c r="E79" s="427">
        <f>E78+E61+E44+E27</f>
        <v>0</v>
      </c>
      <c r="F79" s="440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40"/>
    </row>
    <row r="81" spans="1:6" ht="14.25" customHeight="1">
      <c r="A81" s="35" t="s">
        <v>825</v>
      </c>
      <c r="B81" s="39"/>
      <c r="C81" s="427"/>
      <c r="D81" s="427"/>
      <c r="E81" s="427"/>
      <c r="F81" s="440"/>
    </row>
    <row r="82" spans="1:6" ht="12.75">
      <c r="A82" s="35" t="s">
        <v>826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827</v>
      </c>
      <c r="B83" s="39"/>
      <c r="C83" s="439"/>
      <c r="D83" s="439"/>
      <c r="E83" s="439"/>
      <c r="F83" s="441">
        <f aca="true" t="shared" si="5" ref="F83:F96">C83-E83</f>
        <v>0</v>
      </c>
    </row>
    <row r="84" spans="1:6" ht="12.75">
      <c r="A84" s="35" t="s">
        <v>546</v>
      </c>
      <c r="B84" s="39"/>
      <c r="C84" s="439"/>
      <c r="D84" s="439"/>
      <c r="E84" s="439"/>
      <c r="F84" s="441">
        <f t="shared" si="5"/>
        <v>0</v>
      </c>
    </row>
    <row r="85" spans="1:6" ht="12.75">
      <c r="A85" s="35" t="s">
        <v>549</v>
      </c>
      <c r="B85" s="39"/>
      <c r="C85" s="439"/>
      <c r="D85" s="439"/>
      <c r="E85" s="439"/>
      <c r="F85" s="441">
        <f t="shared" si="5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5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5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5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5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5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5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5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5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5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5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5"/>
        <v>0</v>
      </c>
    </row>
    <row r="97" spans="1:16" ht="15" customHeight="1">
      <c r="A97" s="37" t="s">
        <v>561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40"/>
    </row>
    <row r="99" spans="1:6" ht="12.75">
      <c r="A99" s="35" t="s">
        <v>540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543</v>
      </c>
      <c r="B100" s="39"/>
      <c r="C100" s="439"/>
      <c r="D100" s="439"/>
      <c r="E100" s="439"/>
      <c r="F100" s="441">
        <f aca="true" t="shared" si="6" ref="F100:F113">C100-E100</f>
        <v>0</v>
      </c>
    </row>
    <row r="101" spans="1:6" ht="12.75">
      <c r="A101" s="35" t="s">
        <v>546</v>
      </c>
      <c r="B101" s="39"/>
      <c r="C101" s="439"/>
      <c r="D101" s="439"/>
      <c r="E101" s="439"/>
      <c r="F101" s="441">
        <f t="shared" si="6"/>
        <v>0</v>
      </c>
    </row>
    <row r="102" spans="1:6" ht="12.75">
      <c r="A102" s="35" t="s">
        <v>549</v>
      </c>
      <c r="B102" s="39"/>
      <c r="C102" s="439"/>
      <c r="D102" s="439"/>
      <c r="E102" s="439"/>
      <c r="F102" s="441">
        <f t="shared" si="6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6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6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6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6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6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6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6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6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6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6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6"/>
        <v>0</v>
      </c>
    </row>
    <row r="114" spans="1:16" ht="11.25" customHeight="1">
      <c r="A114" s="37" t="s">
        <v>578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40"/>
    </row>
    <row r="116" spans="1:6" ht="12.75">
      <c r="A116" s="35" t="s">
        <v>540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543</v>
      </c>
      <c r="B117" s="39"/>
      <c r="C117" s="439"/>
      <c r="D117" s="439"/>
      <c r="E117" s="439"/>
      <c r="F117" s="441">
        <f aca="true" t="shared" si="7" ref="F117:F130">C117-E117</f>
        <v>0</v>
      </c>
    </row>
    <row r="118" spans="1:6" ht="12.75">
      <c r="A118" s="35" t="s">
        <v>546</v>
      </c>
      <c r="B118" s="39"/>
      <c r="C118" s="439"/>
      <c r="D118" s="439"/>
      <c r="E118" s="439"/>
      <c r="F118" s="441">
        <f t="shared" si="7"/>
        <v>0</v>
      </c>
    </row>
    <row r="119" spans="1:6" ht="12.75">
      <c r="A119" s="35" t="s">
        <v>549</v>
      </c>
      <c r="B119" s="39"/>
      <c r="C119" s="439"/>
      <c r="D119" s="439"/>
      <c r="E119" s="439"/>
      <c r="F119" s="441">
        <f t="shared" si="7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7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7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7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7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7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7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7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7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7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7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7"/>
        <v>0</v>
      </c>
    </row>
    <row r="131" spans="1:16" ht="15.75" customHeight="1">
      <c r="A131" s="37" t="s">
        <v>597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40"/>
    </row>
    <row r="133" spans="1:6" ht="12.75">
      <c r="A133" s="35" t="s">
        <v>540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543</v>
      </c>
      <c r="B134" s="39"/>
      <c r="C134" s="439"/>
      <c r="D134" s="439"/>
      <c r="E134" s="439"/>
      <c r="F134" s="441">
        <f aca="true" t="shared" si="8" ref="F134:F147">C134-E134</f>
        <v>0</v>
      </c>
    </row>
    <row r="135" spans="1:6" ht="12.75">
      <c r="A135" s="35" t="s">
        <v>546</v>
      </c>
      <c r="B135" s="39"/>
      <c r="C135" s="439"/>
      <c r="D135" s="439"/>
      <c r="E135" s="439"/>
      <c r="F135" s="441">
        <f t="shared" si="8"/>
        <v>0</v>
      </c>
    </row>
    <row r="136" spans="1:6" ht="12.75">
      <c r="A136" s="35" t="s">
        <v>549</v>
      </c>
      <c r="B136" s="39"/>
      <c r="C136" s="439"/>
      <c r="D136" s="439"/>
      <c r="E136" s="439"/>
      <c r="F136" s="441">
        <f t="shared" si="8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8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8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8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8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8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8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8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8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8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8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8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867</v>
      </c>
      <c r="B151" s="451"/>
      <c r="C151" s="609" t="s">
        <v>861</v>
      </c>
      <c r="D151" s="610"/>
      <c r="E151" s="610"/>
      <c r="F151" s="610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32" t="s">
        <v>858</v>
      </c>
      <c r="D153" s="632"/>
      <c r="E153" s="632"/>
      <c r="F153" s="632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17:F26 C12:F15 C116:F130 C99:F113 C82:F96 C63:F77 C46:F60 C29:F4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2014-11-14T10:21:16Z</cp:lastPrinted>
  <dcterms:created xsi:type="dcterms:W3CDTF">2000-06-29T12:02:40Z</dcterms:created>
  <dcterms:modified xsi:type="dcterms:W3CDTF">2014-11-14T13:41:35Z</dcterms:modified>
  <cp:category/>
  <cp:version/>
  <cp:contentType/>
  <cp:contentStatus/>
</cp:coreProperties>
</file>