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<sst xmlns="http://schemas.openxmlformats.org/spreadsheetml/2006/main" count="1060" uniqueCount="869">
  <si>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</si>
  <si>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</si>
  <si>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</si>
  <si>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</si>
  <si>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</si>
  <si>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</si>
  <si>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</si>
  <si>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</si>
  <si>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</si>
  <si>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</si>
  <si>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</si>
  <si>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</si>
  <si>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</si>
  <si>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</si>
  <si>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</si>
  <si>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</si>
  <si>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</si>
  <si>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</si>
  <si>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</si>
  <si>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</si>
  <si>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</si>
  <si>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</si>
  <si>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</si>
  <si>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</si>
  <si>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</si>
  <si>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</si>
  <si>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</si>
  <si>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</si>
  <si>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</si>
  <si>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</si>
  <si>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</si>
  <si>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</si>
  <si>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</si>
  <si>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</si>
  <si>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</si>
  <si>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</si>
  <si>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</si>
  <si>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</si>
  <si>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</si>
  <si>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</si>
  <si>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</si>
  <si>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</si>
  <si>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</si>
  <si>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</si>
  <si>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</si>
  <si>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</si>
  <si>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</si>
  <si>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</si>
  <si>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</si>
  <si>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</si>
  <si>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</si>
  <si>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</si>
  <si>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</si>
  <si>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</si>
  <si>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</si>
  <si>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</si>
  <si>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</si>
  <si>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</si>
  <si>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</si>
  <si>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</si>
  <si>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</si>
  <si>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</si>
  <si>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</si>
  <si>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</si>
  <si>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</si>
  <si>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</si>
  <si>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</si>
  <si>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</si>
  <si>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</si>
  <si>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</si>
  <si>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</si>
  <si>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</si>
  <si>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</si>
  <si>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</si>
  <si>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</si>
  <si>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</si>
  <si>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</si>
  <si>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</si>
  <si>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</si>
  <si>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</si>
  <si>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</si>
  <si>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</si>
  <si>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</si>
  <si>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</si>
  <si>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</si>
  <si>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</si>
  <si>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</si>
  <si>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</si>
  <si>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</si>
  <si>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</si>
  <si>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</si>
  <si>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</si>
  <si>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</si>
  <si>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</si>
  <si>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</si>
  <si>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</si>
  <si>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</si>
  <si>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</si>
  <si>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</si>
  <si>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</si>
  <si>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</si>
  <si>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</si>
  <si>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</si>
  <si>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</si>
  <si>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</si>
  <si>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</si>
  <si>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</si>
  <si>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</si>
  <si>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</si>
  <si>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</si>
  <si>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</si>
  <si>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</si>
  <si>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</si>
  <si>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</si>
  <si>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</si>
  <si>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</si>
  <si>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</si>
  <si>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</si>
  <si>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</si>
  <si>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</si>
  <si>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</si>
  <si>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</si>
  <si>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</si>
  <si>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</si>
  <si>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</si>
  <si>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</si>
  <si>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</si>
  <si>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</si>
  <si>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</si>
  <si>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</si>
  <si>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</si>
  <si>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</si>
  <si>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</si>
  <si>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</si>
  <si>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</si>
  <si>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</si>
  <si>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</si>
  <si>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</si>
  <si>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</si>
  <si>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</si>
  <si>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</si>
  <si>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</si>
  <si>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</si>
  <si>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</si>
  <si>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</si>
  <si>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</si>
  <si>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</si>
  <si>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</si>
  <si>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</si>
  <si>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</si>
  <si>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</si>
  <si>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</si>
  <si>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</si>
  <si>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</si>
  <si>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</si>
  <si>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</si>
  <si>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</si>
  <si>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</si>
  <si>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</si>
  <si>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</si>
  <si>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</si>
  <si>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</si>
  <si>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</si>
  <si>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</si>
  <si>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</si>
  <si>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</si>
  <si>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</si>
  <si>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</si>
  <si>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</si>
  <si>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</si>
  <si>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</si>
  <si>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</si>
  <si>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</si>
  <si>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</si>
  <si>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</si>
  <si>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</si>
  <si>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</si>
  <si>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</si>
  <si>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</si>
  <si>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</si>
  <si>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</si>
  <si>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</si>
  <si>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</si>
  <si>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</si>
  <si>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</si>
  <si>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</si>
  <si>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</si>
  <si>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</si>
  <si>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</si>
  <si>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</si>
  <si>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</si>
  <si>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</si>
  <si>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</si>
  <si>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</si>
  <si>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</si>
  <si>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</si>
  <si>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</si>
  <si>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</si>
  <si>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</si>
  <si>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</si>
  <si>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</si>
  <si>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</si>
  <si>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</si>
  <si>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</si>
  <si>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</si>
  <si>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</si>
  <si>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</si>
  <si>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</si>
  <si>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</si>
  <si>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</si>
  <si>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</si>
  <si>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</si>
  <si>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</si>
  <si>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</si>
  <si>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</si>
  <si>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</si>
  <si>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</si>
  <si>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</si>
  <si>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</si>
  <si>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</si>
  <si>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</si>
  <si>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</si>
  <si>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</si>
  <si>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</si>
  <si>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</si>
  <si>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</si>
  <si>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</si>
  <si>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</si>
  <si>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</si>
  <si>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</si>
  <si>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</si>
  <si>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</si>
  <si>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</si>
  <si>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</si>
  <si>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</si>
  <si>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</si>
  <si>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</si>
  <si>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</si>
  <si>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</si>
  <si>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</si>
  <si>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</si>
  <si>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</si>
  <si>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</si>
  <si>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</si>
  <si>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</si>
  <si>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</si>
  <si>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</si>
  <si>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</si>
  <si>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</si>
  <si>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</si>
  <si>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</si>
  <si>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</si>
  <si>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</si>
  <si>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</si>
  <si>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</si>
  <si>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</si>
  <si>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</si>
  <si>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</si>
  <si>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</si>
  <si>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</si>
  <si>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</si>
  <si>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</si>
  <si>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</si>
  <si>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</si>
  <si>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</si>
  <si>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</si>
  <si>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</si>
  <si>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</si>
  <si>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</si>
  <si>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</si>
  <si>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</si>
  <si>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</si>
  <si>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</si>
  <si>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</si>
  <si>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</si>
  <si>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</si>
  <si>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</si>
  <si>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</si>
  <si>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</si>
  <si>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</si>
  <si>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</si>
  <si>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</si>
  <si>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</si>
  <si>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</si>
  <si>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</si>
  <si>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</si>
  <si>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</si>
  <si>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</si>
  <si>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</si>
  <si>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</si>
  <si>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</si>
  <si>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</si>
  <si>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</si>
  <si>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</si>
  <si>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</si>
  <si>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</si>
  <si>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</si>
  <si>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</si>
  <si>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</si>
  <si>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</si>
  <si>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</si>
  <si>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</si>
  <si>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</si>
  <si>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</si>
  <si>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</si>
  <si>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</si>
  <si>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</si>
  <si>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</si>
  <si>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</si>
  <si>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</si>
  <si>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</si>
  <si>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</si>
  <si>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</si>
  <si>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</si>
  <si>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</si>
  <si>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</si>
  <si>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</si>
  <si>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</si>
  <si>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</si>
  <si>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</si>
  <si>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</si>
  <si>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</si>
  <si>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</si>
  <si>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</si>
  <si>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</si>
  <si>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</si>
  <si>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</si>
  <si>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</si>
  <si>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</si>
  <si>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</si>
  <si>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</si>
  <si>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</si>
  <si>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</si>
  <si>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</si>
  <si>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</si>
  <si>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</si>
  <si>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</si>
  <si>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</si>
  <si>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</si>
  <si>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</si>
  <si>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</si>
  <si>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</si>
  <si>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</si>
  <si>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</si>
  <si>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</si>
  <si>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</si>
  <si>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</si>
  <si>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</si>
  <si>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</si>
  <si>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</si>
  <si>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</si>
  <si>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</si>
  <si>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</si>
  <si>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</si>
  <si>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</si>
  <si>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</si>
  <si>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</si>
  <si>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</si>
  <si>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</si>
  <si>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</si>
  <si>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</si>
  <si>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</si>
  <si>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</si>
  <si>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</si>
  <si>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</si>
  <si>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</si>
  <si>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</si>
  <si>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</si>
  <si>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</si>
  <si>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</si>
  <si>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</si>
  <si>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</si>
  <si>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</si>
  <si>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</si>
  <si>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</si>
  <si>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</si>
  <si>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</si>
  <si>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</si>
  <si>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</si>
  <si>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</si>
  <si>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</si>
  <si>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</si>
  <si>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</si>
  <si>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</si>
  <si>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</si>
  <si>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</si>
  <si>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</si>
  <si>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</si>
  <si>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</si>
  <si>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</si>
  <si>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</si>
  <si>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</si>
  <si>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</si>
  <si>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</si>
  <si>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</si>
  <si>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</si>
  <si>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</si>
  <si>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</si>
  <si>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</si>
  <si>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</si>
  <si>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</si>
  <si>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</si>
  <si>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</si>
  <si>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</si>
  <si>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</si>
  <si>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</si>
  <si>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</si>
  <si>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</si>
  <si>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</si>
  <si>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</si>
  <si>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</si>
  <si>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</si>
  <si>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</si>
  <si>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</si>
  <si>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</si>
  <si>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</si>
  <si>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</si>
  <si>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</si>
  <si>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</si>
  <si>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</si>
  <si>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</si>
  <si>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</si>
  <si>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</si>
  <si>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</si>
  <si>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</si>
  <si>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</si>
  <si>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</si>
  <si>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</si>
  <si>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</si>
  <si>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</si>
  <si>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</si>
  <si>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</si>
  <si>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</si>
  <si>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</si>
  <si>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</si>
  <si>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</si>
  <si>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</si>
  <si>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</si>
  <si>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</si>
  <si>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</si>
  <si>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</si>
  <si>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</si>
  <si>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</si>
  <si>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</si>
  <si>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</si>
  <si>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</si>
  <si>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</si>
  <si>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</si>
  <si>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</si>
  <si>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</si>
  <si>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</si>
  <si>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</si>
  <si>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</si>
  <si>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</si>
  <si>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</si>
  <si>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</si>
  <si>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</si>
  <si>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</si>
  <si>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</si>
  <si>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</si>
  <si>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</si>
  <si>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</si>
  <si>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</si>
  <si>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</si>
  <si>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</si>
  <si>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</si>
  <si>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</si>
  <si>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</si>
  <si>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</si>
  <si>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</si>
  <si>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</si>
  <si>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</si>
  <si>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</si>
  <si>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</si>
  <si>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</si>
  <si>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</si>
  <si>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</si>
  <si>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</si>
  <si>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</si>
  <si>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</si>
  <si>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</si>
  <si>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</si>
  <si>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</si>
  <si>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</si>
  <si>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</si>
  <si>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</si>
  <si>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</si>
  <si>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</si>
  <si>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</si>
  <si>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</si>
  <si>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</si>
  <si>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</si>
  <si>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</si>
  <si>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</si>
  <si>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</si>
  <si>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</si>
  <si>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</si>
  <si>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</si>
  <si>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</si>
  <si>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</si>
  <si>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</si>
  <si>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</si>
  <si>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</si>
  <si>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</si>
  <si>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</si>
  <si>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</si>
  <si>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</si>
  <si>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</si>
  <si>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</si>
  <si>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</si>
  <si>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</si>
  <si>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</si>
  <si>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</si>
  <si>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</si>
  <si>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</si>
  <si>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</si>
  <si>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</si>
  <si>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</si>
  <si>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</si>
  <si>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</si>
  <si>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</si>
  <si>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</si>
  <si>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</si>
  <si>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</si>
  <si>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</si>
  <si>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</si>
  <si>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</si>
  <si>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</si>
  <si>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</si>
  <si>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</si>
  <si>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</si>
  <si>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</si>
  <si>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</si>
  <si>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</si>
  <si>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</si>
  <si>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</si>
  <si>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</si>
  <si>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</si>
  <si>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</si>
  <si>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</si>
  <si>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</si>
  <si>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</si>
  <si>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</si>
  <si>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</si>
  <si>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</si>
  <si>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</si>
  <si>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</si>
  <si>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</si>
  <si>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</si>
  <si>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</si>
  <si>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</si>
  <si>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</si>
  <si>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</si>
  <si>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</si>
  <si>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</si>
  <si>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</si>
  <si>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</si>
  <si>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</si>
  <si>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</si>
  <si>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</si>
  <si>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</si>
  <si>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</si>
  <si>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</si>
  <si>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</si>
  <si>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</si>
  <si>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</si>
  <si>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</si>
  <si>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</si>
  <si>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</si>
  <si>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</si>
  <si>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</si>
  <si>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</si>
  <si>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</si>
  <si>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</si>
  <si>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</si>
  <si>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</si>
  <si>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</si>
  <si>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</si>
  <si>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</si>
  <si>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</si>
  <si>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</si>
  <si>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</si>
  <si>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</si>
  <si>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</si>
  <si>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</si>
  <si>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</si>
  <si>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</si>
  <si>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</si>
  <si>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</si>
  <si>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</si>
  <si>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</si>
  <si>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</si>
  <si>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</si>
  <si>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</si>
  <si>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</si>
  <si>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</si>
  <si>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</si>
  <si>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</si>
  <si>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</si>
  <si>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</si>
  <si>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</si>
  <si>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</si>
  <si>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</si>
  <si>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</si>
  <si>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</si>
  <si>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</si>
  <si>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</si>
  <si>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</si>
  <si>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</si>
  <si>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</si>
  <si>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</si>
  <si>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</si>
  <si>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</si>
  <si>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</si>
  <si>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</si>
  <si>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</si>
  <si>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</si>
  <si>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</si>
  <si>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</si>
  <si>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</si>
  <si>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</si>
  <si>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</si>
  <si>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</si>
  <si>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</si>
  <si>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</si>
  <si>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</si>
  <si>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</si>
  <si>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</si>
  <si>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</si>
  <si>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</si>
  <si>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</si>
  <si>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</si>
  <si>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</si>
  <si>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</si>
  <si>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</si>
  <si>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</si>
  <si>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</si>
  <si>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</si>
  <si>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</si>
  <si>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</si>
  <si>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</si>
  <si>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</si>
  <si>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</si>
  <si>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</si>
  <si>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</si>
  <si>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</si>
  <si>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</si>
  <si>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</si>
  <si>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</si>
  <si>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</si>
  <si>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</si>
  <si>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</si>
  <si>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</si>
  <si>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</si>
  <si>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</si>
  <si>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</si>
  <si>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</si>
  <si>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</si>
  <si>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</si>
  <si>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</si>
  <si>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</si>
  <si>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</si>
  <si>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</si>
  <si>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</si>
  <si>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</si>
  <si>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</si>
  <si>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</si>
  <si>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</si>
  <si>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</si>
  <si>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</si>
  <si>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</si>
  <si>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</si>
  <si>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</si>
  <si>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</si>
  <si>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</si>
  <si>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</si>
  <si>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</si>
  <si>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</si>
  <si>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</si>
  <si>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</si>
  <si>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</si>
  <si>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</si>
  <si>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</si>
  <si>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</si>
  <si>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</si>
  <si>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</si>
  <si>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</si>
  <si>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</si>
  <si>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</si>
  <si>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</si>
  <si>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</si>
  <si>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</si>
  <si>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</si>
  <si>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</si>
  <si>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</si>
  <si>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</si>
  <si>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</si>
  <si>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</si>
  <si>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</si>
  <si>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</si>
  <si>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</si>
  <si>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</si>
  <si>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</si>
  <si>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</si>
  <si>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</si>
  <si>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</si>
  <si>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</si>
  <si>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</si>
  <si>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</si>
  <si>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</si>
  <si>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</si>
  <si>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</si>
  <si>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</si>
  <si>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</si>
  <si>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</si>
  <si>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</si>
  <si>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</si>
  <si>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</si>
  <si>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</si>
  <si>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</si>
  <si>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</si>
  <si>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</si>
  <si>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</si>
  <si>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</si>
  <si>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</si>
  <si>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</si>
  <si>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</si>
  <si>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</si>
  <si>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</si>
  <si>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</si>
  <si>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</si>
  <si>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</si>
  <si>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</si>
  <si>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</si>
  <si>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</si>
  <si>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</si>
  <si>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</si>
  <si>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</si>
  <si>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</si>
  <si>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</si>
  <si>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</si>
  <si>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</si>
  <si>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</si>
  <si>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</si>
  <si>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</si>
  <si>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</si>
  <si>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</si>
  <si>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</si>
  <si>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</si>
  <si>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</si>
  <si>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</si>
  <si>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</si>
  <si>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</si>
  <si>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</si>
  <si>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</si>
  <si>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</si>
  <si>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</si>
  <si>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</si>
  <si>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</si>
  <si>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</si>
  <si>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</si>
  <si>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</si>
  <si>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</si>
  <si>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</si>
  <si>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</si>
  <si>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</si>
  <si>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</si>
  <si>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</si>
  <si>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</si>
  <si>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</si>
  <si>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</si>
  <si>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</si>
  <si>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</si>
  <si>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</si>
  <si>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</si>
  <si>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</si>
  <si>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</si>
  <si>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</si>
  <si>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</si>
  <si>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</si>
  <si>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</si>
  <si>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</si>
  <si>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</si>
  <si>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</si>
  <si>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</si>
  <si>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</si>
  <si>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</si>
  <si>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</si>
  <si>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</si>
  <si>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</si>
  <si>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</si>
  <si>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</si>
  <si>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</si>
  <si>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</si>
  <si>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</si>
  <si>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</si>
  <si>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</si>
  <si>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</si>
  <si>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</si>
  <si>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</si>
  <si>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</si>
  <si>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</si>
  <si>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</si>
  <si>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</si>
  <si>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</si>
  <si>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</si>
  <si>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</si>
  <si>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</si>
  <si>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</si>
  <si>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</si>
  <si>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</si>
  <si>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</si>
  <si>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</si>
  <si>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</si>
  <si>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</si>
  <si>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</si>
  <si>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</si>
  <si>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</si>
  <si>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</si>
  <si>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</si>
  <si>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</si>
  <si>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</si>
  <si>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</si>
  <si>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</si>
  <si>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</si>
  <si>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</si>
  <si>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</si>
  <si>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</si>
  <si>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</si>
  <si>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</si>
  <si>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</si>
  <si>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</si>
  <si>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</si>
  <si>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</si>
  <si>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</si>
  <si>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</si>
  <si>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</si>
  <si>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</si>
  <si>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</si>
  <si>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</si>
  <si>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</si>
  <si>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</si>
  <si>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</si>
  <si>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</si>
  <si>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</si>
  <si>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</si>
  <si>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</si>
  <si>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</si>
  <si>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</si>
  <si>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</si>
  <si>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</si>
  <si>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</si>
  <si>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</si>
  <si>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</si>
  <si>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</si>
  <si>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</si>
  <si>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</si>
  <si>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</si>
  <si>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</si>
  <si>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</si>
  <si>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</si>
  <si>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</si>
  <si>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</si>
  <si>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</si>
  <si>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</si>
  <si>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</si>
  <si>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Дата на съставяне: 24.01.2014</t>
  </si>
  <si>
    <t>КЪМ 31.12.2013</t>
  </si>
  <si>
    <t>Дата на съставяне:24.01.2014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</si>
</sst>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49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131533240</v>
      </c>
    </row>
    <row r="4" spans="1:8" ht="15">
      <c r="A4" s="579" t="s">
        <v>3</v>
      </c>
      <c r="B4" s="575"/>
      <c r="C4" s="575"/>
      <c r="D4" s="575"/>
      <c r="E4" s="501" t="s">
        <v>159</v>
      </c>
      <c r="F4" s="581" t="s">
        <v>4</v>
      </c>
      <c r="G4" s="582"/>
      <c r="H4" s="458" t="s">
        <v>159</v>
      </c>
    </row>
    <row r="5" spans="1:8" ht="15">
      <c r="A5" s="579" t="s">
        <v>5</v>
      </c>
      <c r="B5" s="580"/>
      <c r="C5" s="580"/>
      <c r="D5" s="580"/>
      <c r="E5" s="502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10016</v>
      </c>
      <c r="D20" s="151">
        <v>10017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8155</v>
      </c>
      <c r="H27" s="154">
        <f>SUM(H28:H30)</f>
        <v>8155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8155</v>
      </c>
      <c r="H28" s="152">
        <v>8155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1183</v>
      </c>
      <c r="H31" s="152">
        <v>1161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9338</v>
      </c>
      <c r="H33" s="154">
        <f>H27+H31+H32</f>
        <v>9316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9988</v>
      </c>
      <c r="H36" s="154">
        <f>H25+H17+H33</f>
        <v>9966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10040</v>
      </c>
      <c r="D55" s="155">
        <f>D19+D20+D21+D27+D32+D45+D51+D53+D54</f>
        <v>10033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82</v>
      </c>
      <c r="H61" s="154">
        <f>SUM(H62:H68)</f>
        <v>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69</v>
      </c>
      <c r="H64" s="152">
        <v>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187</v>
      </c>
      <c r="D68" s="151">
        <v>196</v>
      </c>
      <c r="E68" s="237" t="s">
        <v>213</v>
      </c>
      <c r="F68" s="242" t="s">
        <v>214</v>
      </c>
      <c r="G68" s="152">
        <v>12</v>
      </c>
      <c r="H68" s="152">
        <v>12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175</v>
      </c>
      <c r="H69" s="152">
        <v>182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257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189</v>
      </c>
      <c r="D75" s="155">
        <f>SUM(D67:D74)</f>
        <v>198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257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</v>
      </c>
      <c r="D88" s="151">
        <v>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205</v>
      </c>
      <c r="D93" s="155">
        <f>D64+D75+D84+D91+D92</f>
        <v>209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10245</v>
      </c>
      <c r="D94" s="164">
        <f>D93+D55</f>
        <v>10242</v>
      </c>
      <c r="E94" s="448" t="s">
        <v>270</v>
      </c>
      <c r="F94" s="289" t="s">
        <v>271</v>
      </c>
      <c r="G94" s="165">
        <f>G36+G39+G55+G79</f>
        <v>10245</v>
      </c>
      <c r="H94" s="165">
        <f>H36+H39+H55+H79</f>
        <v>10242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>
        <v>41663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74"/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48" sqref="D48:H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78" t="str">
        <f>'справка №1-БАЛАНС'!E3</f>
        <v>"КУАНТУМ ДИВЕЛОПМЪНТС" АДСИЦ</v>
      </c>
      <c r="C2" s="578"/>
      <c r="D2" s="578"/>
      <c r="E2" s="578"/>
      <c r="F2" s="585" t="s">
        <v>2</v>
      </c>
      <c r="G2" s="585"/>
      <c r="H2" s="523">
        <f>'справка №1-БАЛАНС'!H3</f>
        <v>131533240</v>
      </c>
    </row>
    <row r="3" spans="1:8" ht="15">
      <c r="A3" s="464" t="s">
        <v>275</v>
      </c>
      <c r="B3" s="578" t="str">
        <f>'справка №1-БАЛАНС'!E4</f>
        <v> </v>
      </c>
      <c r="C3" s="578"/>
      <c r="D3" s="578"/>
      <c r="E3" s="578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4" t="str">
        <f>'справка №1-БАЛАНС'!E5</f>
        <v>КЪМ 31.12.2013</v>
      </c>
      <c r="C4" s="584"/>
      <c r="D4" s="584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347</v>
      </c>
      <c r="D10" s="46">
        <v>147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1296</v>
      </c>
      <c r="H11" s="547">
        <v>1765</v>
      </c>
    </row>
    <row r="12" spans="1:8" ht="12">
      <c r="A12" s="298" t="s">
        <v>295</v>
      </c>
      <c r="B12" s="299" t="s">
        <v>296</v>
      </c>
      <c r="C12" s="46">
        <v>8</v>
      </c>
      <c r="D12" s="46">
        <v>8</v>
      </c>
      <c r="E12" s="300" t="s">
        <v>78</v>
      </c>
      <c r="F12" s="546" t="s">
        <v>297</v>
      </c>
      <c r="G12" s="547">
        <v>762</v>
      </c>
      <c r="H12" s="547"/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48" t="s">
        <v>300</v>
      </c>
      <c r="G13" s="545">
        <f>SUM(G9:G12)</f>
        <v>2058</v>
      </c>
      <c r="H13" s="545">
        <f>SUM(H9:H12)</f>
        <v>1765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>
        <v>519</v>
      </c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>
        <v>1279</v>
      </c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880</v>
      </c>
      <c r="D19" s="49">
        <f>SUM(D9:D15)+D16</f>
        <v>161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6</v>
      </c>
      <c r="H23" s="547">
        <v>837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6</v>
      </c>
      <c r="H24" s="545">
        <f>SUM(H19:H23)</f>
        <v>837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881</v>
      </c>
      <c r="D28" s="50">
        <f>D26+D19</f>
        <v>162</v>
      </c>
      <c r="E28" s="127" t="s">
        <v>339</v>
      </c>
      <c r="F28" s="551" t="s">
        <v>340</v>
      </c>
      <c r="G28" s="545">
        <f>G13+G15+G24</f>
        <v>2064</v>
      </c>
      <c r="H28" s="545">
        <f>H13+H15+H24</f>
        <v>2602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1183</v>
      </c>
      <c r="D30" s="50">
        <f>IF((H28-D28)&gt;0,H28-D28,0)</f>
        <v>2440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881</v>
      </c>
      <c r="D33" s="49">
        <f>D28-D31+D32</f>
        <v>162</v>
      </c>
      <c r="E33" s="127" t="s">
        <v>353</v>
      </c>
      <c r="F33" s="551" t="s">
        <v>354</v>
      </c>
      <c r="G33" s="53">
        <f>G32-G31+G28</f>
        <v>2064</v>
      </c>
      <c r="H33" s="53">
        <f>H32-H31+H28</f>
        <v>2602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1183</v>
      </c>
      <c r="D34" s="50">
        <f>IF((H33-D33)&gt;0,H33-D33,0)</f>
        <v>2440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1183</v>
      </c>
      <c r="D39" s="457">
        <f>+IF((H33-D33-D35)&gt;0,H33-D33-D35,0)</f>
        <v>2440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1183</v>
      </c>
      <c r="D41" s="52">
        <f>IF(H39=0,IF(D39-D40&gt;0,D39-D40+H40,0),IF(H39-H40&lt;0,H40-H39+D39,0))</f>
        <v>2440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2064</v>
      </c>
      <c r="D42" s="53">
        <f>D33+D35+D39</f>
        <v>2602</v>
      </c>
      <c r="E42" s="128" t="s">
        <v>380</v>
      </c>
      <c r="F42" s="129" t="s">
        <v>381</v>
      </c>
      <c r="G42" s="53">
        <f>G39+G33</f>
        <v>2064</v>
      </c>
      <c r="H42" s="53">
        <f>H39+H33</f>
        <v>2602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863</v>
      </c>
      <c r="B45" s="586"/>
      <c r="C45" s="586"/>
      <c r="D45" s="586"/>
      <c r="E45" s="58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41663</v>
      </c>
      <c r="C48" s="427" t="s">
        <v>382</v>
      </c>
      <c r="D48" s="576"/>
      <c r="E48" s="576"/>
      <c r="F48" s="576"/>
      <c r="G48" s="576"/>
      <c r="H48" s="57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77"/>
      <c r="E50" s="577"/>
      <c r="F50" s="577"/>
      <c r="G50" s="577"/>
      <c r="H50" s="577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31.12.2013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1867</v>
      </c>
      <c r="D10" s="54">
        <v>2299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-376</v>
      </c>
      <c r="D11" s="54">
        <v>-171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</v>
      </c>
      <c r="D13" s="54">
        <v>-14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-262</v>
      </c>
      <c r="D14" s="54">
        <v>-346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-94</v>
      </c>
      <c r="D19" s="54">
        <v>-87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1118</v>
      </c>
      <c r="D20" s="55">
        <f>SUM(D10:D19)</f>
        <v>1681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-626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665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2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41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-1103</v>
      </c>
      <c r="D40" s="54">
        <v>-1633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-51</v>
      </c>
      <c r="D41" s="54">
        <v>-81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-1154</v>
      </c>
      <c r="D42" s="55">
        <f>SUM(D34:D41)</f>
        <v>-1714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</v>
      </c>
      <c r="D43" s="55">
        <f>D42+D32+D20</f>
        <v>-34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</v>
      </c>
      <c r="D44" s="132">
        <v>45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</v>
      </c>
      <c r="D45" s="55">
        <f>D44+D43</f>
        <v>11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251</v>
      </c>
      <c r="D46" s="56">
        <v>197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7"/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5" sqref="B5:E5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460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0" t="str">
        <f>'справка №1-БАЛАНС'!E3</f>
        <v>"КУАНТУМ ДИВЕЛОПМЪНТС" АДСИЦ</v>
      </c>
      <c r="C3" s="590"/>
      <c r="D3" s="590"/>
      <c r="E3" s="590"/>
      <c r="F3" s="590"/>
      <c r="G3" s="590"/>
      <c r="H3" s="590"/>
      <c r="I3" s="590"/>
      <c r="J3" s="473"/>
      <c r="K3" s="592" t="s">
        <v>2</v>
      </c>
      <c r="L3" s="592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4" t="str">
        <f>'справка №1-БАЛАНС'!E5</f>
        <v>КЪМ 31.12.2013</v>
      </c>
      <c r="C5" s="594"/>
      <c r="D5" s="594"/>
      <c r="E5" s="59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9316</v>
      </c>
      <c r="J11" s="58">
        <f>'справка №1-БАЛАНС'!H29+'справка №1-БАЛАНС'!H32</f>
        <v>0</v>
      </c>
      <c r="K11" s="60"/>
      <c r="L11" s="344">
        <f>SUM(C11:K11)</f>
        <v>9966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9316</v>
      </c>
      <c r="J15" s="61">
        <f t="shared" si="2"/>
        <v>0</v>
      </c>
      <c r="K15" s="61">
        <f t="shared" si="2"/>
        <v>0</v>
      </c>
      <c r="L15" s="344">
        <f t="shared" si="1"/>
        <v>9966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1183</v>
      </c>
      <c r="J16" s="345">
        <f>+'справка №1-БАЛАНС'!G32</f>
        <v>0</v>
      </c>
      <c r="K16" s="60"/>
      <c r="L16" s="344">
        <f t="shared" si="1"/>
        <v>1183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-1161</v>
      </c>
      <c r="J17" s="62">
        <f>J18+J19</f>
        <v>0</v>
      </c>
      <c r="K17" s="62">
        <f t="shared" si="3"/>
        <v>0</v>
      </c>
      <c r="L17" s="344">
        <f t="shared" si="1"/>
        <v>-1161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-1161</v>
      </c>
      <c r="J18" s="60"/>
      <c r="K18" s="60"/>
      <c r="L18" s="344">
        <f t="shared" si="1"/>
        <v>-1161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9338</v>
      </c>
      <c r="J29" s="59">
        <f t="shared" si="6"/>
        <v>0</v>
      </c>
      <c r="K29" s="59">
        <f t="shared" si="6"/>
        <v>0</v>
      </c>
      <c r="L29" s="344">
        <f t="shared" si="1"/>
        <v>9988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9338</v>
      </c>
      <c r="J32" s="59">
        <f t="shared" si="7"/>
        <v>0</v>
      </c>
      <c r="K32" s="59">
        <f t="shared" si="7"/>
        <v>0</v>
      </c>
      <c r="L32" s="344">
        <f t="shared" si="1"/>
        <v>9988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866</v>
      </c>
      <c r="B38" s="19"/>
      <c r="C38" s="15"/>
      <c r="D38" s="589" t="s">
        <v>522</v>
      </c>
      <c r="E38" s="589"/>
      <c r="F38" s="589"/>
      <c r="G38" s="589"/>
      <c r="H38" s="589"/>
      <c r="I38" s="589"/>
      <c r="J38" s="15" t="s">
        <v>859</v>
      </c>
      <c r="K38" s="15"/>
      <c r="L38" s="589"/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D45" sqref="D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"КУАНТУМ ДИВЕЛОПМЪНТС" АДСИЦ</v>
      </c>
      <c r="D2" s="609"/>
      <c r="E2" s="609"/>
      <c r="F2" s="609"/>
      <c r="G2" s="609"/>
      <c r="H2" s="609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7" t="s">
        <v>5</v>
      </c>
      <c r="B3" s="608"/>
      <c r="C3" s="610" t="str">
        <f>'справка №1-БАЛАНС'!E5</f>
        <v>КЪМ 31.12.2013</v>
      </c>
      <c r="D3" s="610"/>
      <c r="E3" s="610"/>
      <c r="F3" s="482"/>
      <c r="G3" s="482"/>
      <c r="H3" s="482"/>
      <c r="I3" s="482"/>
      <c r="J3" s="482"/>
      <c r="K3" s="482"/>
      <c r="L3" s="482"/>
      <c r="M3" s="599" t="s">
        <v>4</v>
      </c>
      <c r="N3" s="599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>
        <v>7</v>
      </c>
      <c r="F15" s="454"/>
      <c r="G15" s="74">
        <f t="shared" si="2"/>
        <v>23</v>
      </c>
      <c r="H15" s="455"/>
      <c r="I15" s="455"/>
      <c r="J15" s="74">
        <f t="shared" si="3"/>
        <v>23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23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7</v>
      </c>
      <c r="F17" s="194">
        <f>SUM(F9:F16)</f>
        <v>0</v>
      </c>
      <c r="G17" s="74">
        <f t="shared" si="2"/>
        <v>23</v>
      </c>
      <c r="H17" s="75">
        <f>SUM(H9:H16)</f>
        <v>0</v>
      </c>
      <c r="I17" s="75">
        <f>SUM(I9:I16)</f>
        <v>0</v>
      </c>
      <c r="J17" s="74">
        <f t="shared" si="3"/>
        <v>23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10017</v>
      </c>
      <c r="E18" s="187">
        <v>518</v>
      </c>
      <c r="F18" s="187">
        <v>518</v>
      </c>
      <c r="G18" s="74">
        <f t="shared" si="2"/>
        <v>10017</v>
      </c>
      <c r="H18" s="63"/>
      <c r="I18" s="63"/>
      <c r="J18" s="74">
        <f t="shared" si="3"/>
        <v>10017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10017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10033</v>
      </c>
      <c r="E40" s="437">
        <f>E17+E18+E19+E25+E38+E39</f>
        <v>525</v>
      </c>
      <c r="F40" s="437">
        <f aca="true" t="shared" si="13" ref="F40:R40">F17+F18+F19+F25+F38+F39</f>
        <v>518</v>
      </c>
      <c r="G40" s="437">
        <f t="shared" si="13"/>
        <v>10040</v>
      </c>
      <c r="H40" s="437">
        <f t="shared" si="13"/>
        <v>0</v>
      </c>
      <c r="I40" s="437">
        <f t="shared" si="13"/>
        <v>0</v>
      </c>
      <c r="J40" s="437">
        <f t="shared" si="13"/>
        <v>10040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10040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595" t="s">
        <v>782</v>
      </c>
      <c r="P44" s="596"/>
      <c r="Q44" s="596"/>
      <c r="R44" s="596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A112" sqref="A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7" t="str">
        <f>'справка №1-БАЛАНС'!E3</f>
        <v>"КУАНТУМ ДИВЕЛОПМЪНТС" АДСИЦ</v>
      </c>
      <c r="C3" s="618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5" t="str">
        <f>'справка №1-БАЛАНС'!E5</f>
        <v>КЪМ 31.12.2013</v>
      </c>
      <c r="C4" s="616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186</v>
      </c>
      <c r="D28" s="108">
        <v>186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188</v>
      </c>
      <c r="D43" s="104">
        <f>D24+D28+D29+D31+D30+D32+D33+D38</f>
        <v>188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188</v>
      </c>
      <c r="D44" s="103">
        <f>D43+D21+D19+D9</f>
        <v>188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82</v>
      </c>
      <c r="D85" s="104">
        <f>SUM(D86:D90)+D94</f>
        <v>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70</v>
      </c>
      <c r="D87" s="108">
        <v>70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175</v>
      </c>
      <c r="D95" s="108">
        <v>175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257</v>
      </c>
      <c r="D96" s="104">
        <f>D85+D80+D75+D71+D95</f>
        <v>257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257</v>
      </c>
      <c r="D97" s="104">
        <f>D96+D68+D66</f>
        <v>257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866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9" t="str">
        <f>'справка №1-БАЛАНС'!E3</f>
        <v>"КУАНТУМ ДИВЕЛОПМЪНТС" АДСИЦ</v>
      </c>
      <c r="C4" s="619"/>
      <c r="D4" s="619"/>
      <c r="E4" s="619"/>
      <c r="F4" s="619"/>
      <c r="G4" s="625" t="s">
        <v>2</v>
      </c>
      <c r="H4" s="625"/>
      <c r="I4" s="497">
        <f>'справка №1-БАЛАНС'!H3</f>
        <v>131533240</v>
      </c>
    </row>
    <row r="5" spans="1:9" ht="15">
      <c r="A5" s="498" t="s">
        <v>5</v>
      </c>
      <c r="B5" s="620" t="str">
        <f>'справка №1-БАЛАНС'!E5</f>
        <v>КЪМ 31.12.2013</v>
      </c>
      <c r="C5" s="620"/>
      <c r="D5" s="620"/>
      <c r="E5" s="620"/>
      <c r="F5" s="620"/>
      <c r="G5" s="623" t="s">
        <v>4</v>
      </c>
      <c r="H5" s="62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868</v>
      </c>
      <c r="B30" s="622"/>
      <c r="C30" s="622"/>
      <c r="D30" s="456" t="s">
        <v>820</v>
      </c>
      <c r="E30" s="621"/>
      <c r="F30" s="621"/>
      <c r="G30" s="621"/>
      <c r="H30" s="420" t="s">
        <v>782</v>
      </c>
      <c r="I30" s="621"/>
      <c r="J30" s="621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5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"КУАНТУМ ДИВЕЛОПМЪНТС" АДСИЦ</v>
      </c>
      <c r="C5" s="626"/>
      <c r="D5" s="626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7" t="str">
        <f>'справка №1-БАЛАНС'!E5</f>
        <v>КЪМ 31.12.2013</v>
      </c>
      <c r="C6" s="627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866</v>
      </c>
      <c r="B151" s="451"/>
      <c r="C151" s="628" t="s">
        <v>850</v>
      </c>
      <c r="D151" s="628"/>
      <c r="E151" s="628"/>
      <c r="F151" s="628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8" t="s">
        <v>858</v>
      </c>
      <c r="D153" s="628"/>
      <c r="E153" s="628"/>
      <c r="F153" s="628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optima</cp:lastModifiedBy>
  <cp:lastPrinted>2014-01-24T08:42:56Z</cp:lastPrinted>
  <dcterms:created xsi:type="dcterms:W3CDTF">2000-06-29T12:02:40Z</dcterms:created>
  <dcterms:modified xsi:type="dcterms:W3CDTF">2014-01-24T09:43:13Z</dcterms:modified>
  <cp:category/>
  <cp:version/>
  <cp:contentType/>
  <cp:contentStatus/>
</cp:coreProperties>
</file>