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<sst xmlns="http://schemas.openxmlformats.org/spreadsheetml/2006/main" count="1036" uniqueCount="871">
  <si>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</si>
  <si>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</si>
  <si>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</si>
  <si>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</si>
  <si>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</si>
  <si>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</si>
  <si>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</si>
  <si>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</si>
  <si>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</si>
  <si>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</si>
  <si>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</si>
  <si>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</si>
  <si>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</si>
  <si>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</si>
  <si>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</si>
  <si>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</si>
  <si>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</si>
  <si>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</si>
  <si>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</si>
  <si>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</si>
  <si>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</si>
  <si>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</si>
  <si>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</si>
  <si>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</si>
  <si>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</si>
  <si>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</si>
  <si>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</si>
  <si>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</si>
  <si>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</si>
  <si>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</si>
  <si>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</si>
  <si>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</si>
  <si>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</si>
  <si>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</si>
  <si>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</si>
  <si>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</si>
  <si>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</si>
  <si>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</si>
  <si>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</si>
  <si>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</si>
  <si>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</si>
  <si>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</si>
  <si>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</si>
  <si>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</si>
  <si>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</si>
  <si>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</si>
  <si>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</si>
  <si>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</si>
  <si>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</si>
  <si>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</si>
  <si>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</si>
  <si>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</si>
  <si>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</si>
  <si>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</si>
  <si>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</si>
  <si>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</si>
  <si>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</si>
  <si>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</si>
  <si>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</si>
  <si>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</si>
  <si>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</si>
  <si>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</si>
  <si>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</si>
  <si>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</si>
  <si>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</si>
  <si>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</si>
  <si>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</si>
  <si>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</si>
  <si>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</si>
  <si>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</si>
  <si>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</si>
  <si>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</si>
  <si>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</si>
  <si>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</si>
  <si>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</si>
  <si>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</si>
  <si>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</si>
  <si>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</si>
  <si>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</si>
  <si>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</si>
  <si>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</si>
  <si>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</si>
  <si>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</si>
  <si>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</si>
  <si>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</si>
  <si>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</si>
  <si>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</si>
  <si>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</si>
  <si>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</si>
  <si>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</si>
  <si>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</si>
  <si>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</si>
  <si>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</si>
  <si>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</si>
  <si>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</si>
  <si>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</si>
  <si>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</si>
  <si>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</si>
  <si>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</si>
  <si>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</si>
  <si>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</si>
  <si>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</si>
  <si>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</si>
  <si>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</si>
  <si>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</si>
  <si>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</si>
  <si>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</si>
  <si>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</si>
  <si>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</si>
  <si>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</si>
  <si>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</si>
  <si>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</si>
  <si>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</si>
  <si>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</si>
  <si>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</si>
  <si>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</si>
  <si>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</si>
  <si>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</si>
  <si>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</si>
  <si>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</si>
  <si>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</si>
  <si>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</si>
  <si>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</si>
  <si>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</si>
  <si>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</si>
  <si>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</si>
  <si>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</si>
  <si>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</si>
  <si>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</si>
  <si>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</si>
  <si>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</si>
  <si>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</si>
  <si>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</si>
  <si>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</si>
  <si>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</si>
  <si>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</si>
  <si>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</si>
  <si>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</si>
  <si>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</si>
  <si>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</si>
  <si>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</si>
  <si>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</si>
  <si>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</si>
  <si>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</si>
  <si>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</si>
  <si>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</si>
  <si>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</si>
  <si>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</si>
  <si>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</si>
  <si>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</si>
  <si>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</si>
  <si>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</si>
  <si>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</si>
  <si>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</si>
  <si>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</si>
  <si>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</si>
  <si>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</si>
  <si>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</si>
  <si>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</si>
  <si>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</si>
  <si>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</si>
  <si>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</si>
  <si>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</si>
  <si>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</si>
  <si>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</si>
  <si>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</si>
  <si>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</si>
  <si>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</si>
  <si>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</si>
  <si>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</si>
  <si>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</si>
  <si>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</si>
  <si>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</si>
  <si>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</si>
  <si>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</si>
  <si>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</si>
  <si>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</si>
  <si>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</si>
  <si>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</si>
  <si>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</si>
  <si>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</si>
  <si>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</si>
  <si>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</si>
  <si>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</si>
  <si>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</si>
  <si>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</si>
  <si>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</si>
  <si>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</si>
  <si>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</si>
  <si>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</si>
  <si>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</si>
  <si>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</si>
  <si>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</si>
  <si>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</si>
  <si>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</si>
  <si>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</si>
  <si>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</si>
  <si>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</si>
  <si>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</si>
  <si>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</si>
  <si>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</si>
  <si>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</si>
  <si>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</si>
  <si>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</si>
  <si>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</si>
  <si>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</si>
  <si>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</si>
  <si>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</si>
  <si>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</si>
  <si>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</si>
  <si>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</si>
  <si>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</si>
  <si>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</si>
  <si>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</si>
  <si>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</si>
  <si>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</si>
  <si>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</si>
  <si>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</si>
  <si>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</si>
  <si>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</si>
  <si>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</si>
  <si>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</si>
  <si>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</si>
  <si>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</si>
  <si>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</si>
  <si>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</si>
  <si>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</si>
  <si>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</si>
  <si>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</si>
  <si>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</si>
  <si>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</si>
  <si>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</si>
  <si>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</si>
  <si>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</si>
  <si>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</si>
  <si>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</si>
  <si>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</si>
  <si>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</si>
  <si>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</si>
  <si>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</si>
  <si>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</si>
  <si>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</si>
  <si>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</si>
  <si>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</si>
  <si>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</si>
  <si>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</si>
  <si>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</si>
  <si>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</si>
  <si>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</si>
  <si>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</si>
  <si>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</si>
  <si>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</si>
  <si>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</si>
  <si>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</si>
  <si>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</si>
  <si>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</si>
  <si>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</si>
  <si>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</si>
  <si>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</si>
  <si>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</si>
  <si>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</si>
  <si>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</si>
  <si>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</si>
  <si>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</si>
  <si>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</si>
  <si>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</si>
  <si>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</si>
  <si>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</si>
  <si>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</si>
  <si>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</si>
  <si>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</si>
  <si>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</si>
  <si>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</si>
  <si>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</si>
  <si>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</si>
  <si>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</si>
  <si>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</si>
  <si>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</si>
  <si>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</si>
  <si>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</si>
  <si>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</si>
  <si>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</si>
  <si>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</si>
  <si>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</si>
  <si>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</si>
  <si>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</si>
  <si>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</si>
  <si>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</si>
  <si>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</si>
  <si>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</si>
  <si>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</si>
  <si>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</si>
  <si>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</si>
  <si>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</si>
  <si>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</si>
  <si>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</si>
  <si>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</si>
  <si>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</si>
  <si>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</si>
  <si>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</si>
  <si>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</si>
  <si>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</si>
  <si>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</si>
  <si>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</si>
  <si>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</si>
  <si>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</si>
  <si>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</si>
  <si>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</si>
  <si>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</si>
  <si>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</si>
  <si>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</si>
  <si>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</si>
  <si>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</si>
  <si>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</si>
  <si>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</si>
  <si>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</si>
  <si>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</si>
  <si>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</si>
  <si>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</si>
  <si>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</si>
  <si>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</si>
  <si>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</si>
  <si>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</si>
  <si>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</si>
  <si>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</si>
  <si>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</si>
  <si>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</si>
  <si>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</si>
  <si>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</si>
  <si>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</si>
  <si>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</si>
  <si>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</si>
  <si>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</si>
  <si>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</si>
  <si>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</si>
  <si>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</si>
  <si>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</si>
  <si>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</si>
  <si>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</si>
  <si>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</si>
  <si>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</si>
  <si>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</si>
  <si>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</si>
  <si>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</si>
  <si>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</si>
  <si>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</si>
  <si>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</si>
  <si>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</si>
  <si>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</si>
  <si>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</si>
  <si>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</si>
  <si>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</si>
  <si>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</si>
  <si>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</si>
  <si>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</si>
  <si>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</si>
  <si>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</si>
  <si>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</si>
  <si>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</si>
  <si>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</si>
  <si>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</si>
  <si>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</si>
  <si>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</si>
  <si>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</si>
  <si>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</si>
  <si>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</si>
  <si>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</si>
  <si>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</si>
  <si>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</si>
  <si>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</si>
  <si>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</si>
  <si>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</si>
  <si>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</si>
  <si>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</si>
  <si>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</si>
  <si>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</si>
  <si>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</si>
  <si>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</si>
  <si>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</si>
  <si>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</si>
  <si>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</si>
  <si>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</si>
  <si>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</si>
  <si>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</si>
  <si>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</si>
  <si>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</si>
  <si>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</si>
  <si>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</si>
  <si>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</si>
  <si>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</si>
  <si>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</si>
  <si>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</si>
  <si>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</si>
  <si>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</si>
  <si>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</si>
  <si>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</si>
  <si>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</si>
  <si>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</si>
  <si>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</si>
  <si>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</si>
  <si>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</si>
  <si>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</si>
  <si>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</si>
  <si>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</si>
  <si>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</si>
  <si>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</si>
  <si>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</si>
  <si>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</si>
  <si>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</si>
  <si>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</si>
  <si>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</si>
  <si>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</si>
  <si>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</si>
  <si>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</si>
  <si>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</si>
  <si>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</si>
  <si>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</si>
  <si>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</si>
  <si>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</si>
  <si>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</si>
  <si>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</si>
  <si>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</si>
  <si>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</si>
  <si>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</si>
  <si>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</si>
  <si>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</si>
  <si>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</si>
  <si>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</si>
  <si>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</si>
  <si>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</si>
  <si>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</si>
  <si>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</si>
  <si>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</si>
  <si>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</si>
  <si>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</si>
  <si>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</si>
  <si>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</si>
  <si>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</si>
  <si>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</si>
  <si>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</si>
  <si>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</si>
  <si>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</si>
  <si>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</si>
  <si>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</si>
  <si>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</si>
  <si>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</si>
  <si>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</si>
  <si>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</si>
  <si>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</si>
  <si>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</si>
  <si>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</si>
  <si>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</si>
  <si>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</si>
  <si>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</si>
  <si>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</si>
  <si>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</si>
  <si>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</si>
  <si>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</si>
  <si>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</si>
  <si>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</si>
  <si>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</si>
  <si>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</si>
  <si>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</si>
  <si>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</si>
  <si>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</si>
  <si>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</si>
  <si>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</si>
  <si>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</si>
  <si>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</si>
  <si>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</si>
  <si>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</si>
  <si>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</si>
  <si>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</si>
  <si>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</si>
  <si>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</si>
  <si>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</si>
  <si>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</si>
  <si>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</si>
  <si>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</si>
  <si>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</si>
  <si>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</si>
  <si>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</si>
  <si>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</si>
  <si>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</si>
  <si>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</si>
  <si>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</si>
  <si>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</si>
  <si>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</si>
  <si>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</si>
  <si>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</si>
  <si>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</si>
  <si>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</si>
  <si>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</si>
  <si>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</si>
  <si>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</si>
  <si>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</si>
  <si>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</si>
  <si>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</si>
  <si>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</si>
  <si>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</si>
  <si>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</si>
  <si>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</si>
  <si>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</si>
  <si>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</si>
  <si>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</si>
  <si>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</si>
  <si>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</si>
  <si>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</si>
  <si>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</si>
  <si>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</si>
  <si>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</si>
  <si>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</si>
  <si>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</si>
  <si>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</si>
  <si>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</si>
  <si>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</si>
  <si>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</si>
  <si>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</si>
  <si>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</si>
  <si>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</si>
  <si>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</si>
  <si>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</si>
  <si>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</si>
  <si>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</si>
  <si>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</si>
  <si>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</si>
  <si>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</si>
  <si>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</si>
  <si>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</si>
  <si>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</si>
  <si>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</si>
  <si>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</si>
  <si>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</si>
  <si>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</si>
  <si>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</si>
  <si>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</si>
  <si>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</si>
  <si>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</si>
  <si>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</si>
  <si>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</si>
  <si>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</si>
  <si>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</si>
  <si>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</si>
  <si>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</si>
  <si>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</si>
  <si>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</si>
  <si>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</si>
  <si>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</si>
  <si>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</si>
  <si>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</si>
  <si>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</si>
  <si>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</si>
  <si>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</si>
  <si>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</si>
  <si>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</si>
  <si>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</si>
  <si>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</si>
  <si>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</si>
  <si>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</si>
  <si>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</si>
  <si>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</si>
  <si>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</si>
  <si>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</si>
  <si>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</si>
  <si>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</si>
  <si>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</si>
  <si>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</si>
  <si>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</si>
  <si>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</si>
  <si>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</si>
  <si>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</si>
  <si>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</si>
  <si>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</si>
  <si>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</si>
  <si>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</si>
  <si>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</si>
  <si>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</si>
  <si>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</si>
  <si>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</si>
  <si>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</si>
  <si>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</si>
  <si>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</si>
  <si>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</si>
  <si>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</si>
  <si>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</si>
  <si>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</si>
  <si>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</si>
  <si>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</si>
  <si>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</si>
  <si>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</si>
  <si>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</si>
  <si>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</si>
  <si>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</si>
  <si>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</si>
  <si>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</si>
  <si>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</si>
  <si>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</si>
  <si>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</si>
  <si>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</si>
  <si>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</si>
  <si>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</si>
  <si>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</si>
  <si>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</si>
  <si>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</si>
  <si>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</si>
  <si>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</si>
  <si>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</si>
  <si>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</si>
  <si>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</si>
  <si>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</si>
  <si>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</si>
  <si>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</si>
  <si>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</si>
  <si>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</si>
  <si>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</si>
  <si>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</si>
  <si>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</si>
  <si>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</si>
  <si>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</si>
  <si>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</si>
  <si>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</si>
  <si>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</si>
  <si>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</si>
  <si>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</si>
  <si>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</si>
  <si>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</si>
  <si>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</si>
  <si>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</si>
  <si>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</si>
  <si>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</si>
  <si>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</si>
  <si>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</si>
  <si>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</si>
  <si>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</si>
  <si>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</si>
  <si>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</si>
  <si>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</si>
  <si>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</si>
  <si>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</si>
  <si>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</si>
  <si>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</si>
  <si>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</si>
  <si>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</si>
  <si>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</si>
  <si>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</si>
  <si>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</si>
  <si>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</si>
  <si>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</si>
  <si>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</si>
  <si>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</si>
  <si>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</si>
  <si>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</si>
  <si>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</si>
  <si>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</si>
  <si>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</si>
  <si>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</si>
  <si>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</si>
  <si>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</si>
  <si>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</si>
  <si>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</si>
  <si>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</si>
  <si>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</si>
  <si>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</si>
  <si>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</si>
  <si>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</si>
  <si>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</si>
  <si>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</si>
  <si>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</si>
  <si>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</si>
  <si>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</si>
  <si>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</si>
  <si>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</si>
  <si>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</si>
  <si>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</si>
  <si>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</si>
  <si>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</si>
  <si>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</si>
  <si>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</si>
  <si>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</si>
  <si>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</si>
  <si>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</si>
  <si>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</si>
  <si>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</si>
  <si>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</si>
  <si>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</si>
  <si>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</si>
  <si>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</si>
  <si>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</si>
  <si>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</si>
  <si>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</si>
  <si>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</si>
  <si>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</si>
  <si>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</si>
  <si>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</si>
  <si>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</si>
  <si>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</si>
  <si>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</si>
  <si>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</si>
  <si>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</si>
  <si>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</si>
  <si>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</si>
  <si>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</si>
  <si>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</si>
  <si>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</si>
  <si>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</si>
  <si>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</si>
  <si>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</si>
  <si>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</si>
  <si>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</si>
  <si>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</si>
  <si>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</si>
  <si>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</si>
  <si>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</si>
  <si>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</si>
  <si>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</si>
  <si>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</si>
  <si>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</si>
  <si>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</si>
  <si>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</si>
  <si>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</si>
  <si>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</si>
  <si>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</si>
  <si>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</si>
  <si>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</si>
  <si>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</si>
  <si>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</si>
  <si>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</si>
  <si>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</si>
  <si>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</si>
  <si>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</si>
  <si>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</si>
  <si>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</si>
  <si>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</si>
  <si>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</si>
  <si>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</si>
  <si>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</si>
  <si>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</si>
  <si>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</si>
  <si>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</si>
  <si>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</si>
  <si>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</si>
  <si>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</si>
  <si>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</si>
  <si>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</si>
  <si>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</si>
  <si>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</si>
  <si>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</si>
  <si>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</si>
  <si>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</si>
  <si>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</si>
  <si>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</si>
  <si>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</si>
  <si>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</si>
  <si>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</si>
  <si>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</si>
  <si>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</si>
  <si>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</si>
  <si>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</si>
  <si>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</si>
  <si>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</si>
  <si>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</si>
  <si>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</si>
  <si>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</si>
  <si>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</si>
  <si>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</si>
  <si>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</si>
  <si>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</si>
  <si>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</si>
  <si>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</si>
  <si>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</si>
  <si>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</si>
  <si>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</si>
  <si>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</si>
  <si>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</si>
  <si>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</si>
  <si>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</si>
  <si>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</si>
  <si>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</si>
  <si>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</si>
  <si>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</si>
  <si>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</si>
  <si>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</si>
  <si>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</si>
  <si>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</si>
  <si>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</si>
  <si>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</si>
  <si>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</si>
  <si>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</si>
  <si>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</si>
  <si>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</si>
  <si>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</si>
  <si>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</si>
  <si>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</si>
  <si>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</si>
  <si>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</si>
  <si>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</si>
  <si>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</si>
  <si>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</si>
  <si>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</si>
  <si>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</si>
  <si>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</si>
  <si>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</si>
  <si>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</si>
  <si>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</si>
  <si>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</si>
  <si>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</si>
  <si>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</si>
  <si>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</si>
  <si>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</si>
  <si>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</si>
  <si>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</si>
  <si>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</si>
  <si>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</si>
  <si>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</si>
  <si>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</si>
  <si>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</si>
  <si>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</si>
  <si>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</si>
  <si>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</si>
  <si>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</si>
  <si>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</si>
  <si>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</si>
  <si>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</si>
  <si>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</si>
  <si>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</si>
  <si>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</si>
  <si>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</si>
  <si>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</si>
  <si>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</si>
  <si>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</si>
  <si>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</si>
  <si>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</si>
  <si>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</si>
  <si>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</si>
  <si>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</si>
  <si>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</si>
  <si>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</si>
  <si>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</si>
  <si>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</si>
  <si>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</si>
  <si>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</si>
  <si>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</si>
  <si>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</si>
  <si>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</si>
  <si>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</si>
  <si>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</si>
  <si>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</si>
  <si>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</si>
  <si>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</si>
  <si>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</si>
  <si>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</si>
  <si>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</si>
  <si>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</si>
  <si>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</si>
  <si>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</si>
  <si>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</si>
  <si>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</si>
  <si>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</si>
  <si>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</si>
  <si>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</si>
  <si>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</si>
  <si>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</si>
  <si>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</si>
  <si>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Вид на отчета: не консолидиран</t>
  </si>
  <si>
    <t>ИФ "ЗДРАВЕ И ДЪЛГОЛЕТИЕ"</t>
  </si>
  <si>
    <t>30.09.2008г</t>
  </si>
  <si>
    <t>Дата на съставяне: 30.10.08г</t>
  </si>
  <si>
    <t>"МЕТАЛИК-ЛЕЯРНА" ООД Паз-к</t>
  </si>
  <si>
    <t>"УНИМАШ ИНДЪСТРИС" АД - П-В</t>
  </si>
  <si>
    <t>ФИН.КЪЩА ИК "ПОПУЛЯРНА КАСА"</t>
  </si>
  <si>
    <t>ДРУГИ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</si>
</sst>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Border="1" applyAlignment="1" applyProtection="1" quotePrefix="1">
      <alignment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62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8" t="s">
        <v>862</v>
      </c>
      <c r="F3" s="217" t="s">
        <v>2</v>
      </c>
      <c r="G3" s="172"/>
      <c r="H3" s="457">
        <v>112003902</v>
      </c>
    </row>
    <row r="4" spans="1:8" ht="15">
      <c r="A4" s="573" t="s">
        <v>863</v>
      </c>
      <c r="B4" s="579"/>
      <c r="C4" s="579"/>
      <c r="D4" s="579"/>
      <c r="E4" s="499" t="s">
        <v>861</v>
      </c>
      <c r="F4" s="575" t="s">
        <v>860</v>
      </c>
      <c r="G4" s="576"/>
      <c r="H4" s="457" t="s">
        <v>157</v>
      </c>
    </row>
    <row r="5" spans="1:8" ht="15">
      <c r="A5" s="573" t="s">
        <v>3</v>
      </c>
      <c r="B5" s="574"/>
      <c r="C5" s="574"/>
      <c r="D5" s="574"/>
      <c r="E5" s="500" t="s">
        <v>865</v>
      </c>
      <c r="F5" s="170"/>
      <c r="G5" s="171"/>
      <c r="H5" s="219" t="s">
        <v>4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5</v>
      </c>
      <c r="B7" s="221" t="s">
        <v>6</v>
      </c>
      <c r="C7" s="222" t="s">
        <v>7</v>
      </c>
      <c r="D7" s="222" t="s">
        <v>8</v>
      </c>
      <c r="E7" s="223" t="s">
        <v>9</v>
      </c>
      <c r="F7" s="221" t="s">
        <v>6</v>
      </c>
      <c r="G7" s="222" t="s">
        <v>10</v>
      </c>
      <c r="H7" s="224" t="s">
        <v>11</v>
      </c>
    </row>
    <row r="8" spans="1:8" ht="14.25">
      <c r="A8" s="225" t="s">
        <v>12</v>
      </c>
      <c r="B8" s="226" t="s">
        <v>13</v>
      </c>
      <c r="C8" s="226">
        <v>1</v>
      </c>
      <c r="D8" s="226">
        <v>2</v>
      </c>
      <c r="E8" s="227" t="s">
        <v>12</v>
      </c>
      <c r="F8" s="226" t="s">
        <v>13</v>
      </c>
      <c r="G8" s="226">
        <v>1</v>
      </c>
      <c r="H8" s="228">
        <v>2</v>
      </c>
    </row>
    <row r="9" spans="1:8" ht="15">
      <c r="A9" s="444" t="s">
        <v>14</v>
      </c>
      <c r="B9" s="229"/>
      <c r="C9" s="230"/>
      <c r="D9" s="231"/>
      <c r="E9" s="442" t="s">
        <v>15</v>
      </c>
      <c r="F9" s="232"/>
      <c r="G9" s="233"/>
      <c r="H9" s="234"/>
    </row>
    <row r="10" spans="1:8" ht="15">
      <c r="A10" s="235" t="s">
        <v>16</v>
      </c>
      <c r="B10" s="236"/>
      <c r="C10" s="230"/>
      <c r="D10" s="231"/>
      <c r="E10" s="237" t="s">
        <v>17</v>
      </c>
      <c r="F10" s="238"/>
      <c r="G10" s="239"/>
      <c r="H10" s="240"/>
    </row>
    <row r="11" spans="1:8" ht="15">
      <c r="A11" s="235" t="s">
        <v>18</v>
      </c>
      <c r="B11" s="241" t="s">
        <v>19</v>
      </c>
      <c r="C11" s="151">
        <v>45</v>
      </c>
      <c r="D11" s="151">
        <v>45</v>
      </c>
      <c r="E11" s="237" t="s">
        <v>20</v>
      </c>
      <c r="F11" s="242" t="s">
        <v>21</v>
      </c>
      <c r="G11" s="152">
        <v>8442</v>
      </c>
      <c r="H11" s="152">
        <v>201</v>
      </c>
    </row>
    <row r="12" spans="1:8" ht="15">
      <c r="A12" s="235" t="s">
        <v>22</v>
      </c>
      <c r="B12" s="241" t="s">
        <v>23</v>
      </c>
      <c r="C12" s="151">
        <v>1</v>
      </c>
      <c r="D12" s="151">
        <v>3</v>
      </c>
      <c r="E12" s="237" t="s">
        <v>24</v>
      </c>
      <c r="F12" s="242" t="s">
        <v>25</v>
      </c>
      <c r="G12" s="153"/>
      <c r="H12" s="153"/>
    </row>
    <row r="13" spans="1:8" ht="15">
      <c r="A13" s="235" t="s">
        <v>26</v>
      </c>
      <c r="B13" s="241" t="s">
        <v>27</v>
      </c>
      <c r="C13" s="151">
        <v>6</v>
      </c>
      <c r="D13" s="151">
        <v>12</v>
      </c>
      <c r="E13" s="237" t="s">
        <v>28</v>
      </c>
      <c r="F13" s="242" t="s">
        <v>29</v>
      </c>
      <c r="G13" s="153"/>
      <c r="H13" s="153"/>
    </row>
    <row r="14" spans="1:8" ht="15">
      <c r="A14" s="235" t="s">
        <v>30</v>
      </c>
      <c r="B14" s="241" t="s">
        <v>31</v>
      </c>
      <c r="C14" s="151">
        <v>11</v>
      </c>
      <c r="D14" s="151">
        <v>12</v>
      </c>
      <c r="E14" s="243" t="s">
        <v>32</v>
      </c>
      <c r="F14" s="242" t="s">
        <v>33</v>
      </c>
      <c r="G14" s="316"/>
      <c r="H14" s="316"/>
    </row>
    <row r="15" spans="1:8" ht="15">
      <c r="A15" s="235" t="s">
        <v>34</v>
      </c>
      <c r="B15" s="241" t="s">
        <v>35</v>
      </c>
      <c r="C15" s="151">
        <v>2</v>
      </c>
      <c r="D15" s="151">
        <v>5</v>
      </c>
      <c r="E15" s="243" t="s">
        <v>36</v>
      </c>
      <c r="F15" s="242" t="s">
        <v>37</v>
      </c>
      <c r="G15" s="316"/>
      <c r="H15" s="316"/>
    </row>
    <row r="16" spans="1:8" ht="15">
      <c r="A16" s="235" t="s">
        <v>38</v>
      </c>
      <c r="B16" s="244" t="s">
        <v>39</v>
      </c>
      <c r="C16" s="151"/>
      <c r="D16" s="151"/>
      <c r="E16" s="243" t="s">
        <v>40</v>
      </c>
      <c r="F16" s="242" t="s">
        <v>41</v>
      </c>
      <c r="G16" s="316"/>
      <c r="H16" s="316"/>
    </row>
    <row r="17" spans="1:18" ht="25.5">
      <c r="A17" s="235" t="s">
        <v>42</v>
      </c>
      <c r="B17" s="241" t="s">
        <v>43</v>
      </c>
      <c r="C17" s="151">
        <v>42</v>
      </c>
      <c r="D17" s="151">
        <v>42</v>
      </c>
      <c r="E17" s="243" t="s">
        <v>44</v>
      </c>
      <c r="F17" s="245" t="s">
        <v>45</v>
      </c>
      <c r="G17" s="154">
        <f>G11+G14+G15+G16</f>
        <v>8442</v>
      </c>
      <c r="H17" s="154">
        <f>H11+H14+H15+H16</f>
        <v>201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46</v>
      </c>
      <c r="B18" s="241" t="s">
        <v>47</v>
      </c>
      <c r="C18" s="151">
        <v>3</v>
      </c>
      <c r="D18" s="151">
        <v>4</v>
      </c>
      <c r="E18" s="237" t="s">
        <v>48</v>
      </c>
      <c r="F18" s="246"/>
      <c r="G18" s="247"/>
      <c r="H18" s="248"/>
    </row>
    <row r="19" spans="1:15" ht="15">
      <c r="A19" s="235" t="s">
        <v>49</v>
      </c>
      <c r="B19" s="249" t="s">
        <v>50</v>
      </c>
      <c r="C19" s="155">
        <f>SUM(C11:C18)</f>
        <v>110</v>
      </c>
      <c r="D19" s="155">
        <f>SUM(D11:D18)</f>
        <v>123</v>
      </c>
      <c r="E19" s="237" t="s">
        <v>51</v>
      </c>
      <c r="F19" s="242" t="s">
        <v>52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53</v>
      </c>
      <c r="B20" s="249" t="s">
        <v>54</v>
      </c>
      <c r="C20" s="151">
        <v>11196</v>
      </c>
      <c r="D20" s="151">
        <v>11545</v>
      </c>
      <c r="E20" s="237" t="s">
        <v>55</v>
      </c>
      <c r="F20" s="242" t="s">
        <v>56</v>
      </c>
      <c r="G20" s="158">
        <v>703</v>
      </c>
      <c r="H20" s="158">
        <v>703</v>
      </c>
    </row>
    <row r="21" spans="1:18" ht="15">
      <c r="A21" s="235" t="s">
        <v>57</v>
      </c>
      <c r="B21" s="250" t="s">
        <v>58</v>
      </c>
      <c r="C21" s="151"/>
      <c r="D21" s="151"/>
      <c r="E21" s="251" t="s">
        <v>59</v>
      </c>
      <c r="F21" s="242" t="s">
        <v>60</v>
      </c>
      <c r="G21" s="156">
        <f>SUM(G22:G24)</f>
        <v>1652</v>
      </c>
      <c r="H21" s="156">
        <f>SUM(H22:H24)</f>
        <v>1178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61</v>
      </c>
      <c r="B22" s="241"/>
      <c r="C22" s="252"/>
      <c r="D22" s="155"/>
      <c r="E22" s="243" t="s">
        <v>62</v>
      </c>
      <c r="F22" s="242" t="s">
        <v>63</v>
      </c>
      <c r="G22" s="152">
        <f>81+14</f>
        <v>95</v>
      </c>
      <c r="H22" s="152">
        <v>95</v>
      </c>
    </row>
    <row r="23" spans="1:13" ht="15">
      <c r="A23" s="235" t="s">
        <v>64</v>
      </c>
      <c r="B23" s="241" t="s">
        <v>65</v>
      </c>
      <c r="C23" s="151"/>
      <c r="D23" s="151"/>
      <c r="E23" s="253" t="s">
        <v>66</v>
      </c>
      <c r="F23" s="242" t="s">
        <v>67</v>
      </c>
      <c r="G23" s="152"/>
      <c r="H23" s="152"/>
      <c r="M23" s="157"/>
    </row>
    <row r="24" spans="1:8" ht="15">
      <c r="A24" s="235" t="s">
        <v>68</v>
      </c>
      <c r="B24" s="241" t="s">
        <v>69</v>
      </c>
      <c r="C24" s="151">
        <v>14</v>
      </c>
      <c r="D24" s="151">
        <v>20</v>
      </c>
      <c r="E24" s="237" t="s">
        <v>70</v>
      </c>
      <c r="F24" s="242" t="s">
        <v>71</v>
      </c>
      <c r="G24" s="152">
        <v>1557</v>
      </c>
      <c r="H24" s="152">
        <v>1083</v>
      </c>
    </row>
    <row r="25" spans="1:18" ht="15">
      <c r="A25" s="235" t="s">
        <v>72</v>
      </c>
      <c r="B25" s="241" t="s">
        <v>73</v>
      </c>
      <c r="C25" s="151"/>
      <c r="D25" s="151"/>
      <c r="E25" s="253" t="s">
        <v>74</v>
      </c>
      <c r="F25" s="245" t="s">
        <v>75</v>
      </c>
      <c r="G25" s="154">
        <f>G19+G20+G21</f>
        <v>2355</v>
      </c>
      <c r="H25" s="154">
        <f>H19+H20+H21</f>
        <v>1881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76</v>
      </c>
      <c r="B26" s="241" t="s">
        <v>77</v>
      </c>
      <c r="C26" s="151">
        <v>9</v>
      </c>
      <c r="D26" s="151">
        <v>10</v>
      </c>
      <c r="E26" s="237" t="s">
        <v>78</v>
      </c>
      <c r="F26" s="246"/>
      <c r="G26" s="247"/>
      <c r="H26" s="248"/>
    </row>
    <row r="27" spans="1:18" ht="15">
      <c r="A27" s="235" t="s">
        <v>79</v>
      </c>
      <c r="B27" s="250" t="s">
        <v>80</v>
      </c>
      <c r="C27" s="155">
        <f>SUM(C23:C26)</f>
        <v>23</v>
      </c>
      <c r="D27" s="155">
        <f>SUM(D23:D26)</f>
        <v>30</v>
      </c>
      <c r="E27" s="253" t="s">
        <v>81</v>
      </c>
      <c r="F27" s="242" t="s">
        <v>82</v>
      </c>
      <c r="G27" s="154">
        <f>SUM(G28:G30)</f>
        <v>0</v>
      </c>
      <c r="H27" s="154">
        <f>SUM(H28:H30)</f>
        <v>418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83</v>
      </c>
      <c r="F28" s="242" t="s">
        <v>84</v>
      </c>
      <c r="G28" s="152"/>
      <c r="H28" s="152">
        <v>634</v>
      </c>
    </row>
    <row r="29" spans="1:13" ht="15">
      <c r="A29" s="235" t="s">
        <v>85</v>
      </c>
      <c r="B29" s="241"/>
      <c r="C29" s="252"/>
      <c r="D29" s="155"/>
      <c r="E29" s="251" t="s">
        <v>86</v>
      </c>
      <c r="F29" s="242" t="s">
        <v>87</v>
      </c>
      <c r="G29" s="316"/>
      <c r="H29" s="316">
        <v>-216</v>
      </c>
      <c r="M29" s="157"/>
    </row>
    <row r="30" spans="1:8" ht="15">
      <c r="A30" s="235" t="s">
        <v>88</v>
      </c>
      <c r="B30" s="241" t="s">
        <v>89</v>
      </c>
      <c r="C30" s="151"/>
      <c r="D30" s="151"/>
      <c r="E30" s="237" t="s">
        <v>90</v>
      </c>
      <c r="F30" s="242" t="s">
        <v>91</v>
      </c>
      <c r="G30" s="158"/>
      <c r="H30" s="158"/>
    </row>
    <row r="31" spans="1:13" ht="15">
      <c r="A31" s="235" t="s">
        <v>92</v>
      </c>
      <c r="B31" s="241" t="s">
        <v>93</v>
      </c>
      <c r="C31" s="317"/>
      <c r="D31" s="317"/>
      <c r="E31" s="253" t="s">
        <v>94</v>
      </c>
      <c r="F31" s="242" t="s">
        <v>95</v>
      </c>
      <c r="G31" s="152">
        <v>22</v>
      </c>
      <c r="H31" s="152">
        <v>8297</v>
      </c>
      <c r="M31" s="157"/>
    </row>
    <row r="32" spans="1:15" ht="15">
      <c r="A32" s="235" t="s">
        <v>96</v>
      </c>
      <c r="B32" s="250" t="s">
        <v>97</v>
      </c>
      <c r="C32" s="155">
        <f>C30+C31</f>
        <v>0</v>
      </c>
      <c r="D32" s="155">
        <f>D30+D31</f>
        <v>0</v>
      </c>
      <c r="E32" s="243" t="s">
        <v>98</v>
      </c>
      <c r="F32" s="242" t="s">
        <v>99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100</v>
      </c>
      <c r="B33" s="244"/>
      <c r="C33" s="252"/>
      <c r="D33" s="155"/>
      <c r="E33" s="253" t="s">
        <v>101</v>
      </c>
      <c r="F33" s="245" t="s">
        <v>102</v>
      </c>
      <c r="G33" s="154">
        <f>G27+G31+G32</f>
        <v>22</v>
      </c>
      <c r="H33" s="154">
        <f>H27+H31+H32</f>
        <v>8715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103</v>
      </c>
      <c r="C34" s="155">
        <f>SUM(C35:C38)</f>
        <v>219</v>
      </c>
      <c r="D34" s="155">
        <f>SUM(D35:D38)</f>
        <v>100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104</v>
      </c>
      <c r="B35" s="241" t="s">
        <v>105</v>
      </c>
      <c r="C35" s="151"/>
      <c r="D35" s="151">
        <v>3</v>
      </c>
      <c r="E35" s="257"/>
      <c r="F35" s="258"/>
      <c r="G35" s="259"/>
      <c r="H35" s="260"/>
    </row>
    <row r="36" spans="1:18" ht="15">
      <c r="A36" s="235" t="s">
        <v>106</v>
      </c>
      <c r="B36" s="241" t="s">
        <v>107</v>
      </c>
      <c r="C36" s="151"/>
      <c r="D36" s="151"/>
      <c r="E36" s="237" t="s">
        <v>108</v>
      </c>
      <c r="F36" s="261" t="s">
        <v>109</v>
      </c>
      <c r="G36" s="154">
        <f>G25+G17+G33</f>
        <v>10819</v>
      </c>
      <c r="H36" s="154">
        <f>H25+H17+H33</f>
        <v>10797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110</v>
      </c>
      <c r="B37" s="241" t="s">
        <v>111</v>
      </c>
      <c r="C37" s="151">
        <v>219</v>
      </c>
      <c r="D37" s="151">
        <v>97</v>
      </c>
      <c r="E37" s="237"/>
      <c r="F37" s="262"/>
      <c r="G37" s="255"/>
      <c r="H37" s="256"/>
      <c r="M37" s="157"/>
    </row>
    <row r="38" spans="1:8" ht="15">
      <c r="A38" s="235" t="s">
        <v>112</v>
      </c>
      <c r="B38" s="241" t="s">
        <v>113</v>
      </c>
      <c r="C38" s="151"/>
      <c r="D38" s="151"/>
      <c r="E38" s="263"/>
      <c r="F38" s="258"/>
      <c r="G38" s="259"/>
      <c r="H38" s="260"/>
    </row>
    <row r="39" spans="1:15" ht="15">
      <c r="A39" s="235" t="s">
        <v>114</v>
      </c>
      <c r="B39" s="264" t="s">
        <v>115</v>
      </c>
      <c r="C39" s="159">
        <f>C40+C41+C43</f>
        <v>0</v>
      </c>
      <c r="D39" s="159">
        <f>D40+D41+D43</f>
        <v>0</v>
      </c>
      <c r="E39" s="443" t="s">
        <v>116</v>
      </c>
      <c r="F39" s="261" t="s">
        <v>117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118</v>
      </c>
      <c r="B40" s="264" t="s">
        <v>119</v>
      </c>
      <c r="C40" s="151"/>
      <c r="D40" s="151"/>
      <c r="E40" s="243"/>
      <c r="F40" s="262"/>
      <c r="G40" s="255"/>
      <c r="H40" s="256"/>
    </row>
    <row r="41" spans="1:8" ht="15">
      <c r="A41" s="235" t="s">
        <v>120</v>
      </c>
      <c r="B41" s="264" t="s">
        <v>121</v>
      </c>
      <c r="C41" s="151"/>
      <c r="D41" s="151"/>
      <c r="E41" s="443" t="s">
        <v>122</v>
      </c>
      <c r="F41" s="265"/>
      <c r="G41" s="266"/>
      <c r="H41" s="267"/>
    </row>
    <row r="42" spans="1:8" ht="15">
      <c r="A42" s="235" t="s">
        <v>123</v>
      </c>
      <c r="B42" s="264" t="s">
        <v>124</v>
      </c>
      <c r="C42" s="160"/>
      <c r="D42" s="160"/>
      <c r="E42" s="237" t="s">
        <v>125</v>
      </c>
      <c r="F42" s="258"/>
      <c r="G42" s="259"/>
      <c r="H42" s="260"/>
    </row>
    <row r="43" spans="1:13" ht="15">
      <c r="A43" s="235" t="s">
        <v>126</v>
      </c>
      <c r="B43" s="264" t="s">
        <v>127</v>
      </c>
      <c r="C43" s="151"/>
      <c r="D43" s="151"/>
      <c r="E43" s="243" t="s">
        <v>128</v>
      </c>
      <c r="F43" s="242" t="s">
        <v>129</v>
      </c>
      <c r="G43" s="152">
        <v>6</v>
      </c>
      <c r="H43" s="152">
        <v>6</v>
      </c>
      <c r="M43" s="157"/>
    </row>
    <row r="44" spans="1:8" ht="15">
      <c r="A44" s="235" t="s">
        <v>130</v>
      </c>
      <c r="B44" s="264" t="s">
        <v>131</v>
      </c>
      <c r="C44" s="151"/>
      <c r="D44" s="151"/>
      <c r="E44" s="268" t="s">
        <v>132</v>
      </c>
      <c r="F44" s="242" t="s">
        <v>133</v>
      </c>
      <c r="G44" s="152"/>
      <c r="H44" s="152"/>
    </row>
    <row r="45" spans="1:15" ht="15">
      <c r="A45" s="235" t="s">
        <v>134</v>
      </c>
      <c r="B45" s="249" t="s">
        <v>135</v>
      </c>
      <c r="C45" s="155">
        <f>C34+C39+C44</f>
        <v>219</v>
      </c>
      <c r="D45" s="155">
        <f>D34+D39+D44</f>
        <v>100</v>
      </c>
      <c r="E45" s="251" t="s">
        <v>136</v>
      </c>
      <c r="F45" s="242" t="s">
        <v>137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138</v>
      </c>
      <c r="B46" s="241"/>
      <c r="C46" s="252"/>
      <c r="D46" s="155"/>
      <c r="E46" s="237" t="s">
        <v>139</v>
      </c>
      <c r="F46" s="242" t="s">
        <v>140</v>
      </c>
      <c r="G46" s="152"/>
      <c r="H46" s="152"/>
    </row>
    <row r="47" spans="1:13" ht="15">
      <c r="A47" s="235" t="s">
        <v>141</v>
      </c>
      <c r="B47" s="241" t="s">
        <v>142</v>
      </c>
      <c r="C47" s="151">
        <v>130</v>
      </c>
      <c r="D47" s="151"/>
      <c r="E47" s="251" t="s">
        <v>143</v>
      </c>
      <c r="F47" s="242" t="s">
        <v>144</v>
      </c>
      <c r="G47" s="152"/>
      <c r="H47" s="152"/>
      <c r="M47" s="157"/>
    </row>
    <row r="48" spans="1:8" ht="15">
      <c r="A48" s="235" t="s">
        <v>145</v>
      </c>
      <c r="B48" s="244" t="s">
        <v>146</v>
      </c>
      <c r="C48" s="151">
        <v>64</v>
      </c>
      <c r="D48" s="151"/>
      <c r="E48" s="237" t="s">
        <v>147</v>
      </c>
      <c r="F48" s="242" t="s">
        <v>148</v>
      </c>
      <c r="G48" s="152"/>
      <c r="H48" s="152"/>
    </row>
    <row r="49" spans="1:18" ht="15">
      <c r="A49" s="235" t="s">
        <v>149</v>
      </c>
      <c r="B49" s="241" t="s">
        <v>150</v>
      </c>
      <c r="C49" s="151"/>
      <c r="D49" s="151"/>
      <c r="E49" s="251" t="s">
        <v>49</v>
      </c>
      <c r="F49" s="245" t="s">
        <v>151</v>
      </c>
      <c r="G49" s="154">
        <f>SUM(G43:G48)</f>
        <v>6</v>
      </c>
      <c r="H49" s="154">
        <f>SUM(H43:H48)</f>
        <v>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76</v>
      </c>
      <c r="B50" s="241" t="s">
        <v>152</v>
      </c>
      <c r="C50" s="151"/>
      <c r="D50" s="151"/>
      <c r="E50" s="237"/>
      <c r="F50" s="242"/>
      <c r="G50" s="252"/>
      <c r="H50" s="154"/>
    </row>
    <row r="51" spans="1:15" ht="15">
      <c r="A51" s="235" t="s">
        <v>153</v>
      </c>
      <c r="B51" s="249" t="s">
        <v>154</v>
      </c>
      <c r="C51" s="155">
        <f>SUM(C47:C50)</f>
        <v>194</v>
      </c>
      <c r="D51" s="155">
        <f>SUM(D47:D50)</f>
        <v>0</v>
      </c>
      <c r="E51" s="251" t="s">
        <v>155</v>
      </c>
      <c r="F51" s="245" t="s">
        <v>156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157</v>
      </c>
      <c r="B52" s="249"/>
      <c r="C52" s="252"/>
      <c r="D52" s="155"/>
      <c r="E52" s="237" t="s">
        <v>158</v>
      </c>
      <c r="F52" s="245" t="s">
        <v>159</v>
      </c>
      <c r="G52" s="152"/>
      <c r="H52" s="152"/>
    </row>
    <row r="53" spans="1:8" ht="15">
      <c r="A53" s="235" t="s">
        <v>160</v>
      </c>
      <c r="B53" s="249" t="s">
        <v>161</v>
      </c>
      <c r="C53" s="151"/>
      <c r="D53" s="151"/>
      <c r="E53" s="237" t="s">
        <v>162</v>
      </c>
      <c r="F53" s="245" t="s">
        <v>163</v>
      </c>
      <c r="G53" s="152">
        <v>958</v>
      </c>
      <c r="H53" s="152">
        <v>958</v>
      </c>
    </row>
    <row r="54" spans="1:8" ht="15">
      <c r="A54" s="235" t="s">
        <v>164</v>
      </c>
      <c r="B54" s="249" t="s">
        <v>165</v>
      </c>
      <c r="C54" s="151">
        <v>4</v>
      </c>
      <c r="D54" s="151">
        <v>4</v>
      </c>
      <c r="E54" s="237" t="s">
        <v>166</v>
      </c>
      <c r="F54" s="245" t="s">
        <v>167</v>
      </c>
      <c r="G54" s="152"/>
      <c r="H54" s="152"/>
    </row>
    <row r="55" spans="1:18" ht="25.5">
      <c r="A55" s="269" t="s">
        <v>168</v>
      </c>
      <c r="B55" s="270" t="s">
        <v>169</v>
      </c>
      <c r="C55" s="155">
        <f>C19+C20+C21+C27+C32+C45+C51+C53+C54</f>
        <v>11746</v>
      </c>
      <c r="D55" s="155">
        <f>D19+D20+D21+D27+D32+D45+D51+D53+D54</f>
        <v>11802</v>
      </c>
      <c r="E55" s="237" t="s">
        <v>170</v>
      </c>
      <c r="F55" s="261" t="s">
        <v>171</v>
      </c>
      <c r="G55" s="154">
        <f>G49+G51+G52+G53+G54</f>
        <v>964</v>
      </c>
      <c r="H55" s="154">
        <f>H49+H51+H52+H53+H54</f>
        <v>964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172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173</v>
      </c>
      <c r="B57" s="241"/>
      <c r="C57" s="252"/>
      <c r="D57" s="155"/>
      <c r="E57" s="448" t="s">
        <v>174</v>
      </c>
      <c r="F57" s="271"/>
      <c r="G57" s="252"/>
      <c r="H57" s="154"/>
      <c r="M57" s="157"/>
    </row>
    <row r="58" spans="1:8" ht="15">
      <c r="A58" s="235" t="s">
        <v>175</v>
      </c>
      <c r="B58" s="241" t="s">
        <v>176</v>
      </c>
      <c r="C58" s="151">
        <v>414</v>
      </c>
      <c r="D58" s="151">
        <v>477</v>
      </c>
      <c r="E58" s="237" t="s">
        <v>125</v>
      </c>
      <c r="F58" s="272"/>
      <c r="G58" s="252"/>
      <c r="H58" s="154"/>
    </row>
    <row r="59" spans="1:13" ht="15">
      <c r="A59" s="235" t="s">
        <v>177</v>
      </c>
      <c r="B59" s="241" t="s">
        <v>178</v>
      </c>
      <c r="C59" s="151">
        <v>6</v>
      </c>
      <c r="D59" s="151">
        <v>3</v>
      </c>
      <c r="E59" s="251" t="s">
        <v>179</v>
      </c>
      <c r="F59" s="242" t="s">
        <v>180</v>
      </c>
      <c r="G59" s="152">
        <v>182</v>
      </c>
      <c r="H59" s="152"/>
      <c r="M59" s="157"/>
    </row>
    <row r="60" spans="1:8" ht="15">
      <c r="A60" s="235" t="s">
        <v>181</v>
      </c>
      <c r="B60" s="241" t="s">
        <v>182</v>
      </c>
      <c r="C60" s="151">
        <v>26</v>
      </c>
      <c r="D60" s="151">
        <v>26</v>
      </c>
      <c r="E60" s="237" t="s">
        <v>183</v>
      </c>
      <c r="F60" s="242" t="s">
        <v>184</v>
      </c>
      <c r="G60" s="152"/>
      <c r="H60" s="152"/>
    </row>
    <row r="61" spans="1:18" ht="15">
      <c r="A61" s="235" t="s">
        <v>185</v>
      </c>
      <c r="B61" s="244" t="s">
        <v>186</v>
      </c>
      <c r="C61" s="151">
        <v>1642</v>
      </c>
      <c r="D61" s="151">
        <v>1150</v>
      </c>
      <c r="E61" s="243" t="s">
        <v>187</v>
      </c>
      <c r="F61" s="272" t="s">
        <v>188</v>
      </c>
      <c r="G61" s="154">
        <f>SUM(G62:G68)</f>
        <v>3175</v>
      </c>
      <c r="H61" s="154">
        <f>SUM(H62:H68)</f>
        <v>2505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189</v>
      </c>
      <c r="B62" s="244" t="s">
        <v>190</v>
      </c>
      <c r="C62" s="151"/>
      <c r="D62" s="151"/>
      <c r="E62" s="243" t="s">
        <v>191</v>
      </c>
      <c r="F62" s="242" t="s">
        <v>192</v>
      </c>
      <c r="G62" s="152">
        <v>1224</v>
      </c>
      <c r="H62" s="152">
        <v>70</v>
      </c>
    </row>
    <row r="63" spans="1:13" ht="15">
      <c r="A63" s="235" t="s">
        <v>193</v>
      </c>
      <c r="B63" s="241" t="s">
        <v>194</v>
      </c>
      <c r="C63" s="151"/>
      <c r="D63" s="151"/>
      <c r="E63" s="237" t="s">
        <v>195</v>
      </c>
      <c r="F63" s="242" t="s">
        <v>196</v>
      </c>
      <c r="G63" s="152">
        <v>507</v>
      </c>
      <c r="H63" s="152">
        <v>1212</v>
      </c>
      <c r="M63" s="157"/>
    </row>
    <row r="64" spans="1:15" ht="15">
      <c r="A64" s="235" t="s">
        <v>49</v>
      </c>
      <c r="B64" s="249" t="s">
        <v>197</v>
      </c>
      <c r="C64" s="155">
        <f>SUM(C58:C63)</f>
        <v>2088</v>
      </c>
      <c r="D64" s="155">
        <f>SUM(D58:D63)</f>
        <v>1656</v>
      </c>
      <c r="E64" s="237" t="s">
        <v>198</v>
      </c>
      <c r="F64" s="242" t="s">
        <v>199</v>
      </c>
      <c r="G64" s="152">
        <f>740+506</f>
        <v>1246</v>
      </c>
      <c r="H64" s="152">
        <v>1033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200</v>
      </c>
      <c r="F65" s="242" t="s">
        <v>201</v>
      </c>
      <c r="G65" s="152"/>
      <c r="H65" s="152"/>
    </row>
    <row r="66" spans="1:8" ht="15">
      <c r="A66" s="235" t="s">
        <v>202</v>
      </c>
      <c r="B66" s="241"/>
      <c r="C66" s="252"/>
      <c r="D66" s="155"/>
      <c r="E66" s="237" t="s">
        <v>203</v>
      </c>
      <c r="F66" s="242" t="s">
        <v>204</v>
      </c>
      <c r="G66" s="152">
        <v>119</v>
      </c>
      <c r="H66" s="152">
        <v>108</v>
      </c>
    </row>
    <row r="67" spans="1:8" ht="15">
      <c r="A67" s="235" t="s">
        <v>205</v>
      </c>
      <c r="B67" s="241" t="s">
        <v>206</v>
      </c>
      <c r="C67" s="151">
        <f>268+16</f>
        <v>284</v>
      </c>
      <c r="D67" s="151">
        <v>2</v>
      </c>
      <c r="E67" s="237" t="s">
        <v>207</v>
      </c>
      <c r="F67" s="242" t="s">
        <v>208</v>
      </c>
      <c r="G67" s="152">
        <v>33</v>
      </c>
      <c r="H67" s="152">
        <v>33</v>
      </c>
    </row>
    <row r="68" spans="1:8" ht="15">
      <c r="A68" s="235" t="s">
        <v>209</v>
      </c>
      <c r="B68" s="241" t="s">
        <v>210</v>
      </c>
      <c r="C68" s="151">
        <f>364+234-16</f>
        <v>582</v>
      </c>
      <c r="D68" s="151">
        <v>496</v>
      </c>
      <c r="E68" s="237" t="s">
        <v>211</v>
      </c>
      <c r="F68" s="242" t="s">
        <v>212</v>
      </c>
      <c r="G68" s="152">
        <v>46</v>
      </c>
      <c r="H68" s="152">
        <v>49</v>
      </c>
    </row>
    <row r="69" spans="1:8" ht="15">
      <c r="A69" s="235" t="s">
        <v>213</v>
      </c>
      <c r="B69" s="241" t="s">
        <v>214</v>
      </c>
      <c r="C69" s="151"/>
      <c r="D69" s="151"/>
      <c r="E69" s="251" t="s">
        <v>76</v>
      </c>
      <c r="F69" s="242" t="s">
        <v>215</v>
      </c>
      <c r="G69" s="152">
        <f>51+43</f>
        <v>94</v>
      </c>
      <c r="H69" s="152">
        <v>147</v>
      </c>
    </row>
    <row r="70" spans="1:8" ht="15">
      <c r="A70" s="235" t="s">
        <v>216</v>
      </c>
      <c r="B70" s="241" t="s">
        <v>217</v>
      </c>
      <c r="C70" s="151"/>
      <c r="D70" s="151"/>
      <c r="E70" s="237" t="s">
        <v>218</v>
      </c>
      <c r="F70" s="242" t="s">
        <v>219</v>
      </c>
      <c r="G70" s="152"/>
      <c r="H70" s="152"/>
    </row>
    <row r="71" spans="1:18" ht="15">
      <c r="A71" s="235" t="s">
        <v>220</v>
      </c>
      <c r="B71" s="241" t="s">
        <v>221</v>
      </c>
      <c r="C71" s="151"/>
      <c r="D71" s="151"/>
      <c r="E71" s="253" t="s">
        <v>44</v>
      </c>
      <c r="F71" s="273" t="s">
        <v>222</v>
      </c>
      <c r="G71" s="161">
        <f>G59+G60+G61+G69+G70</f>
        <v>3451</v>
      </c>
      <c r="H71" s="161">
        <f>H59+H60+H61+H69+H70</f>
        <v>2652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223</v>
      </c>
      <c r="B72" s="241" t="s">
        <v>224</v>
      </c>
      <c r="C72" s="151">
        <v>76</v>
      </c>
      <c r="D72" s="151">
        <v>117</v>
      </c>
      <c r="E72" s="243"/>
      <c r="F72" s="274"/>
      <c r="G72" s="275"/>
      <c r="H72" s="276"/>
    </row>
    <row r="73" spans="1:8" ht="15">
      <c r="A73" s="235" t="s">
        <v>225</v>
      </c>
      <c r="B73" s="241" t="s">
        <v>226</v>
      </c>
      <c r="C73" s="151"/>
      <c r="D73" s="151"/>
      <c r="E73" s="163"/>
      <c r="F73" s="277"/>
      <c r="G73" s="278"/>
      <c r="H73" s="279"/>
    </row>
    <row r="74" spans="1:8" ht="15">
      <c r="A74" s="235" t="s">
        <v>227</v>
      </c>
      <c r="B74" s="241" t="s">
        <v>228</v>
      </c>
      <c r="C74" s="151">
        <f>186+2+93+4</f>
        <v>285</v>
      </c>
      <c r="D74" s="151">
        <v>287</v>
      </c>
      <c r="E74" s="237" t="s">
        <v>229</v>
      </c>
      <c r="F74" s="280" t="s">
        <v>230</v>
      </c>
      <c r="G74" s="152"/>
      <c r="H74" s="152"/>
    </row>
    <row r="75" spans="1:15" ht="15">
      <c r="A75" s="235" t="s">
        <v>74</v>
      </c>
      <c r="B75" s="249" t="s">
        <v>231</v>
      </c>
      <c r="C75" s="155">
        <f>SUM(C67:C74)</f>
        <v>1227</v>
      </c>
      <c r="D75" s="155">
        <f>SUM(D67:D74)</f>
        <v>902</v>
      </c>
      <c r="E75" s="251" t="s">
        <v>158</v>
      </c>
      <c r="F75" s="245" t="s">
        <v>232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233</v>
      </c>
      <c r="F76" s="245" t="s">
        <v>234</v>
      </c>
      <c r="G76" s="152"/>
      <c r="H76" s="152"/>
    </row>
    <row r="77" spans="1:13" ht="15">
      <c r="A77" s="235" t="s">
        <v>235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236</v>
      </c>
      <c r="B78" s="241" t="s">
        <v>237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238</v>
      </c>
      <c r="B79" s="241" t="s">
        <v>239</v>
      </c>
      <c r="C79" s="151"/>
      <c r="D79" s="151"/>
      <c r="E79" s="251" t="s">
        <v>240</v>
      </c>
      <c r="F79" s="261" t="s">
        <v>241</v>
      </c>
      <c r="G79" s="162">
        <f>G71+G74+G75+G76</f>
        <v>3451</v>
      </c>
      <c r="H79" s="162">
        <f>H71+H74+H75+H76</f>
        <v>2652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242</v>
      </c>
      <c r="B80" s="241" t="s">
        <v>243</v>
      </c>
      <c r="C80" s="151"/>
      <c r="D80" s="151"/>
      <c r="E80" s="237"/>
      <c r="F80" s="284"/>
      <c r="G80" s="285"/>
      <c r="H80" s="286"/>
    </row>
    <row r="81" spans="1:8" ht="15">
      <c r="A81" s="235" t="s">
        <v>244</v>
      </c>
      <c r="B81" s="241" t="s">
        <v>245</v>
      </c>
      <c r="C81" s="151"/>
      <c r="D81" s="151"/>
      <c r="E81" s="163"/>
      <c r="F81" s="285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263"/>
      <c r="F82" s="285"/>
      <c r="G82" s="285"/>
      <c r="H82" s="286"/>
    </row>
    <row r="83" spans="1:8" ht="15">
      <c r="A83" s="235" t="s">
        <v>130</v>
      </c>
      <c r="B83" s="241" t="s">
        <v>248</v>
      </c>
      <c r="C83" s="151"/>
      <c r="D83" s="151"/>
      <c r="E83" s="163"/>
      <c r="F83" s="285"/>
      <c r="G83" s="285"/>
      <c r="H83" s="286"/>
    </row>
    <row r="84" spans="1:14" ht="15">
      <c r="A84" s="235" t="s">
        <v>249</v>
      </c>
      <c r="B84" s="249" t="s">
        <v>250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251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252</v>
      </c>
      <c r="B87" s="241" t="s">
        <v>253</v>
      </c>
      <c r="C87" s="151">
        <v>150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254</v>
      </c>
      <c r="B88" s="241" t="s">
        <v>255</v>
      </c>
      <c r="C88" s="151">
        <v>23</v>
      </c>
      <c r="D88" s="151">
        <v>45</v>
      </c>
      <c r="E88" s="263"/>
      <c r="F88" s="285"/>
      <c r="G88" s="285"/>
      <c r="H88" s="286"/>
    </row>
    <row r="89" spans="1:13" ht="15">
      <c r="A89" s="235" t="s">
        <v>256</v>
      </c>
      <c r="B89" s="241" t="s">
        <v>257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258</v>
      </c>
      <c r="B90" s="241" t="s">
        <v>259</v>
      </c>
      <c r="C90" s="151"/>
      <c r="D90" s="151"/>
      <c r="E90" s="263"/>
      <c r="F90" s="285"/>
      <c r="G90" s="285"/>
      <c r="H90" s="286"/>
    </row>
    <row r="91" spans="1:14" ht="15">
      <c r="A91" s="235" t="s">
        <v>260</v>
      </c>
      <c r="B91" s="249" t="s">
        <v>261</v>
      </c>
      <c r="C91" s="155">
        <f>SUM(C87:C90)</f>
        <v>173</v>
      </c>
      <c r="D91" s="155">
        <f>SUM(D87:D90)</f>
        <v>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262</v>
      </c>
      <c r="B92" s="249" t="s">
        <v>263</v>
      </c>
      <c r="C92" s="151"/>
      <c r="D92" s="151"/>
      <c r="E92" s="263"/>
      <c r="F92" s="285"/>
      <c r="G92" s="285"/>
      <c r="H92" s="286"/>
    </row>
    <row r="93" spans="1:14" ht="15">
      <c r="A93" s="235" t="s">
        <v>264</v>
      </c>
      <c r="B93" s="287" t="s">
        <v>265</v>
      </c>
      <c r="C93" s="155">
        <f>C64+C75+C84+C91+C92</f>
        <v>3488</v>
      </c>
      <c r="D93" s="155">
        <f>D64+D75+D84+D91+D92</f>
        <v>2611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266</v>
      </c>
      <c r="B94" s="288" t="s">
        <v>267</v>
      </c>
      <c r="C94" s="164">
        <f>C93+C55</f>
        <v>15234</v>
      </c>
      <c r="D94" s="164">
        <f>D93+D55</f>
        <v>14413</v>
      </c>
      <c r="E94" s="447" t="s">
        <v>268</v>
      </c>
      <c r="F94" s="289" t="s">
        <v>269</v>
      </c>
      <c r="G94" s="165">
        <f>G36+G39+G55+G79</f>
        <v>15234</v>
      </c>
      <c r="H94" s="165">
        <f>H36+H39+H55+H79</f>
        <v>14413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866</v>
      </c>
      <c r="B98" s="431"/>
      <c r="C98" s="577" t="s">
        <v>270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851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tabSelected="1" workbookViewId="0" topLeftCell="A12">
      <selection activeCell="G21" sqref="G21"/>
    </sheetView>
  </sheetViews>
  <sheetFormatPr defaultColWidth="9.00390625" defaultRowHeight="12.75"/>
  <cols>
    <col min="1" max="1" width="38.25390625" style="562" customWidth="1"/>
    <col min="2" max="2" width="7.75390625" style="562" customWidth="1"/>
    <col min="3" max="3" width="7.375" style="539" customWidth="1"/>
    <col min="4" max="4" width="7.875" style="539" customWidth="1"/>
    <col min="5" max="5" width="25.625" style="562" customWidth="1"/>
    <col min="6" max="6" width="7.25390625" style="562" customWidth="1"/>
    <col min="7" max="7" width="9.25390625" style="539" customWidth="1"/>
    <col min="8" max="8" width="10.00390625" style="539" customWidth="1"/>
    <col min="9" max="16384" width="9.25390625" style="539" customWidth="1"/>
  </cols>
  <sheetData>
    <row r="1" spans="1:8" ht="12">
      <c r="A1" s="459" t="s">
        <v>271</v>
      </c>
      <c r="B1" s="459"/>
      <c r="C1" s="460"/>
      <c r="D1" s="461"/>
      <c r="E1" s="462"/>
      <c r="F1" s="462"/>
      <c r="G1" s="538"/>
      <c r="H1" s="538"/>
    </row>
    <row r="2" spans="1:8" ht="15">
      <c r="A2" s="463" t="s">
        <v>1</v>
      </c>
      <c r="B2" s="582" t="str">
        <f>'справка №1-БАЛАНС'!E3</f>
        <v>ЗММ "МЕТАЛИК "  АД  </v>
      </c>
      <c r="C2" s="582"/>
      <c r="D2" s="582"/>
      <c r="E2" s="582"/>
      <c r="F2" s="584" t="s">
        <v>2</v>
      </c>
      <c r="G2" s="584"/>
      <c r="H2" s="521">
        <f>'справка №1-БАЛАНС'!H3</f>
        <v>112003902</v>
      </c>
    </row>
    <row r="3" spans="1:8" ht="25.5">
      <c r="A3" s="463" t="s">
        <v>863</v>
      </c>
      <c r="B3" s="582" t="s">
        <v>861</v>
      </c>
      <c r="C3" s="582"/>
      <c r="D3" s="582"/>
      <c r="E3" s="582"/>
      <c r="F3" s="540" t="s">
        <v>860</v>
      </c>
      <c r="G3" s="522"/>
      <c r="H3" s="522" t="str">
        <f>'справка №1-БАЛАНС'!H4</f>
        <v> </v>
      </c>
    </row>
    <row r="4" spans="1:8" ht="17.25" customHeight="1">
      <c r="A4" s="463" t="s">
        <v>3</v>
      </c>
      <c r="B4" s="583" t="str">
        <f>'справка №1-БАЛАНС'!E5</f>
        <v>30.09.2008г</v>
      </c>
      <c r="C4" s="583"/>
      <c r="D4" s="583"/>
      <c r="E4" s="314"/>
      <c r="F4" s="462"/>
      <c r="G4" s="538"/>
      <c r="H4" s="541" t="s">
        <v>272</v>
      </c>
    </row>
    <row r="5" spans="1:8" ht="36">
      <c r="A5" s="292" t="s">
        <v>273</v>
      </c>
      <c r="B5" s="293" t="s">
        <v>6</v>
      </c>
      <c r="C5" s="292" t="s">
        <v>7</v>
      </c>
      <c r="D5" s="294" t="s">
        <v>11</v>
      </c>
      <c r="E5" s="292" t="s">
        <v>274</v>
      </c>
      <c r="F5" s="293" t="s">
        <v>6</v>
      </c>
      <c r="G5" s="292" t="s">
        <v>7</v>
      </c>
      <c r="H5" s="292" t="s">
        <v>11</v>
      </c>
    </row>
    <row r="6" spans="1:8" ht="12">
      <c r="A6" s="295" t="s">
        <v>12</v>
      </c>
      <c r="B6" s="295" t="s">
        <v>13</v>
      </c>
      <c r="C6" s="295">
        <v>1</v>
      </c>
      <c r="D6" s="295">
        <v>2</v>
      </c>
      <c r="E6" s="295" t="s">
        <v>12</v>
      </c>
      <c r="F6" s="292" t="s">
        <v>13</v>
      </c>
      <c r="G6" s="292">
        <v>1</v>
      </c>
      <c r="H6" s="292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4"/>
      <c r="G7" s="542"/>
      <c r="H7" s="542"/>
    </row>
    <row r="8" spans="1:8" ht="24">
      <c r="A8" s="296" t="s">
        <v>277</v>
      </c>
      <c r="B8" s="296"/>
      <c r="C8" s="297"/>
      <c r="D8" s="297"/>
      <c r="E8" s="296" t="s">
        <v>278</v>
      </c>
      <c r="F8" s="304"/>
      <c r="G8" s="542"/>
      <c r="H8" s="542"/>
    </row>
    <row r="9" spans="1:8" ht="12">
      <c r="A9" s="298" t="s">
        <v>279</v>
      </c>
      <c r="B9" s="299" t="s">
        <v>280</v>
      </c>
      <c r="C9" s="46">
        <v>1361</v>
      </c>
      <c r="D9" s="46">
        <v>1029</v>
      </c>
      <c r="E9" s="298" t="s">
        <v>281</v>
      </c>
      <c r="F9" s="543" t="s">
        <v>282</v>
      </c>
      <c r="G9" s="544">
        <v>2180</v>
      </c>
      <c r="H9" s="544">
        <v>1730</v>
      </c>
    </row>
    <row r="10" spans="1:8" ht="12">
      <c r="A10" s="298" t="s">
        <v>283</v>
      </c>
      <c r="B10" s="299" t="s">
        <v>284</v>
      </c>
      <c r="C10" s="46">
        <v>1364</v>
      </c>
      <c r="D10" s="46">
        <v>945</v>
      </c>
      <c r="E10" s="298" t="s">
        <v>285</v>
      </c>
      <c r="F10" s="543" t="s">
        <v>286</v>
      </c>
      <c r="G10" s="544">
        <v>16</v>
      </c>
      <c r="H10" s="544"/>
    </row>
    <row r="11" spans="1:8" ht="12">
      <c r="A11" s="298" t="s">
        <v>287</v>
      </c>
      <c r="B11" s="299" t="s">
        <v>288</v>
      </c>
      <c r="C11" s="46">
        <v>19</v>
      </c>
      <c r="D11" s="46">
        <v>65</v>
      </c>
      <c r="E11" s="300" t="s">
        <v>289</v>
      </c>
      <c r="F11" s="543" t="s">
        <v>290</v>
      </c>
      <c r="G11" s="544">
        <v>37</v>
      </c>
      <c r="H11" s="544">
        <v>34</v>
      </c>
    </row>
    <row r="12" spans="1:8" ht="12">
      <c r="A12" s="298" t="s">
        <v>291</v>
      </c>
      <c r="B12" s="299" t="s">
        <v>292</v>
      </c>
      <c r="C12" s="46">
        <v>192</v>
      </c>
      <c r="D12" s="46">
        <v>101</v>
      </c>
      <c r="E12" s="300" t="s">
        <v>76</v>
      </c>
      <c r="F12" s="543" t="s">
        <v>293</v>
      </c>
      <c r="G12" s="544">
        <v>834</v>
      </c>
      <c r="H12" s="544">
        <v>138</v>
      </c>
    </row>
    <row r="13" spans="1:9" ht="12">
      <c r="A13" s="298" t="s">
        <v>294</v>
      </c>
      <c r="B13" s="299" t="s">
        <v>295</v>
      </c>
      <c r="C13" s="46">
        <v>32</v>
      </c>
      <c r="D13" s="46">
        <v>21</v>
      </c>
      <c r="E13" s="301" t="s">
        <v>49</v>
      </c>
      <c r="F13" s="545" t="s">
        <v>296</v>
      </c>
      <c r="G13" s="542">
        <f>SUM(G9:G12)</f>
        <v>3067</v>
      </c>
      <c r="H13" s="542">
        <f>SUM(H9:H12)</f>
        <v>1902</v>
      </c>
      <c r="I13" s="538"/>
    </row>
    <row r="14" spans="1:8" ht="24">
      <c r="A14" s="298" t="s">
        <v>297</v>
      </c>
      <c r="B14" s="299" t="s">
        <v>298</v>
      </c>
      <c r="C14" s="46">
        <f>482-31</f>
        <v>451</v>
      </c>
      <c r="D14" s="46">
        <v>10</v>
      </c>
      <c r="E14" s="300"/>
      <c r="F14" s="546"/>
      <c r="G14" s="547"/>
      <c r="H14" s="547"/>
    </row>
    <row r="15" spans="1:8" ht="24">
      <c r="A15" s="298" t="s">
        <v>299</v>
      </c>
      <c r="B15" s="299" t="s">
        <v>300</v>
      </c>
      <c r="C15" s="47">
        <v>-495</v>
      </c>
      <c r="D15" s="47">
        <v>-153</v>
      </c>
      <c r="E15" s="296" t="s">
        <v>301</v>
      </c>
      <c r="F15" s="548" t="s">
        <v>302</v>
      </c>
      <c r="G15" s="544"/>
      <c r="H15" s="544">
        <v>20</v>
      </c>
    </row>
    <row r="16" spans="1:8" ht="12">
      <c r="A16" s="298" t="s">
        <v>303</v>
      </c>
      <c r="B16" s="299" t="s">
        <v>304</v>
      </c>
      <c r="C16" s="47">
        <v>14</v>
      </c>
      <c r="D16" s="47">
        <v>39</v>
      </c>
      <c r="E16" s="298" t="s">
        <v>305</v>
      </c>
      <c r="F16" s="546" t="s">
        <v>306</v>
      </c>
      <c r="G16" s="549"/>
      <c r="H16" s="549"/>
    </row>
    <row r="17" spans="1:8" ht="12">
      <c r="A17" s="302" t="s">
        <v>307</v>
      </c>
      <c r="B17" s="299" t="s">
        <v>308</v>
      </c>
      <c r="C17" s="48"/>
      <c r="D17" s="48"/>
      <c r="E17" s="296"/>
      <c r="F17" s="304"/>
      <c r="G17" s="547"/>
      <c r="H17" s="547"/>
    </row>
    <row r="18" spans="1:8" ht="12">
      <c r="A18" s="302" t="s">
        <v>309</v>
      </c>
      <c r="B18" s="299" t="s">
        <v>310</v>
      </c>
      <c r="C18" s="48"/>
      <c r="D18" s="48"/>
      <c r="E18" s="296" t="s">
        <v>311</v>
      </c>
      <c r="F18" s="304"/>
      <c r="G18" s="547"/>
      <c r="H18" s="547"/>
    </row>
    <row r="19" spans="1:9" ht="12">
      <c r="A19" s="301" t="s">
        <v>49</v>
      </c>
      <c r="B19" s="303" t="s">
        <v>312</v>
      </c>
      <c r="C19" s="49">
        <f>SUM(C9:C15)+C16</f>
        <v>2938</v>
      </c>
      <c r="D19" s="49">
        <f>SUM(D9:D15)+D16</f>
        <v>2057</v>
      </c>
      <c r="E19" s="304" t="s">
        <v>313</v>
      </c>
      <c r="F19" s="546" t="s">
        <v>314</v>
      </c>
      <c r="G19" s="544">
        <v>5</v>
      </c>
      <c r="H19" s="544"/>
      <c r="I19" s="538"/>
    </row>
    <row r="20" spans="1:9" ht="12">
      <c r="A20" s="296"/>
      <c r="B20" s="299"/>
      <c r="C20" s="315"/>
      <c r="D20" s="315"/>
      <c r="E20" s="302" t="s">
        <v>315</v>
      </c>
      <c r="F20" s="546" t="s">
        <v>316</v>
      </c>
      <c r="G20" s="544"/>
      <c r="H20" s="544"/>
      <c r="I20" s="539" t="s">
        <v>157</v>
      </c>
    </row>
    <row r="21" spans="1:8" ht="36">
      <c r="A21" s="296" t="s">
        <v>317</v>
      </c>
      <c r="B21" s="305"/>
      <c r="C21" s="315"/>
      <c r="D21" s="315"/>
      <c r="E21" s="298" t="s">
        <v>318</v>
      </c>
      <c r="F21" s="546" t="s">
        <v>319</v>
      </c>
      <c r="G21" s="544"/>
      <c r="H21" s="544"/>
    </row>
    <row r="22" spans="1:8" ht="24">
      <c r="A22" s="304" t="s">
        <v>320</v>
      </c>
      <c r="B22" s="305" t="s">
        <v>321</v>
      </c>
      <c r="C22" s="46">
        <v>104</v>
      </c>
      <c r="D22" s="46">
        <v>58</v>
      </c>
      <c r="E22" s="304" t="s">
        <v>322</v>
      </c>
      <c r="F22" s="546" t="s">
        <v>323</v>
      </c>
      <c r="G22" s="544">
        <v>3</v>
      </c>
      <c r="H22" s="544"/>
    </row>
    <row r="23" spans="1:8" ht="24">
      <c r="A23" s="298" t="s">
        <v>324</v>
      </c>
      <c r="B23" s="305" t="s">
        <v>325</v>
      </c>
      <c r="C23" s="46">
        <v>3</v>
      </c>
      <c r="D23" s="46"/>
      <c r="E23" s="298" t="s">
        <v>326</v>
      </c>
      <c r="F23" s="546" t="s">
        <v>327</v>
      </c>
      <c r="G23" s="544"/>
      <c r="H23" s="544"/>
    </row>
    <row r="24" spans="1:9" ht="24">
      <c r="A24" s="298" t="s">
        <v>328</v>
      </c>
      <c r="B24" s="305" t="s">
        <v>329</v>
      </c>
      <c r="C24" s="46"/>
      <c r="D24" s="46">
        <v>3</v>
      </c>
      <c r="E24" s="301" t="s">
        <v>101</v>
      </c>
      <c r="F24" s="548" t="s">
        <v>330</v>
      </c>
      <c r="G24" s="542">
        <f>SUM(G19:G23)</f>
        <v>8</v>
      </c>
      <c r="H24" s="542">
        <f>SUM(H19:H23)</f>
        <v>0</v>
      </c>
      <c r="I24" s="538"/>
    </row>
    <row r="25" spans="1:8" ht="12">
      <c r="A25" s="298" t="s">
        <v>76</v>
      </c>
      <c r="B25" s="305" t="s">
        <v>331</v>
      </c>
      <c r="C25" s="46">
        <v>8</v>
      </c>
      <c r="D25" s="46">
        <v>5</v>
      </c>
      <c r="E25" s="302"/>
      <c r="F25" s="304"/>
      <c r="G25" s="547"/>
      <c r="H25" s="547"/>
    </row>
    <row r="26" spans="1:9" ht="12">
      <c r="A26" s="301" t="s">
        <v>74</v>
      </c>
      <c r="B26" s="306" t="s">
        <v>332</v>
      </c>
      <c r="C26" s="49">
        <f>SUM(C22:C25)</f>
        <v>115</v>
      </c>
      <c r="D26" s="49">
        <f>SUM(D22:D25)</f>
        <v>66</v>
      </c>
      <c r="E26" s="298"/>
      <c r="F26" s="304"/>
      <c r="G26" s="547"/>
      <c r="H26" s="547"/>
      <c r="I26" s="538"/>
    </row>
    <row r="27" spans="1:8" ht="12">
      <c r="A27" s="301"/>
      <c r="B27" s="306"/>
      <c r="C27" s="315"/>
      <c r="D27" s="315"/>
      <c r="E27" s="298"/>
      <c r="F27" s="304"/>
      <c r="G27" s="547"/>
      <c r="H27" s="547"/>
    </row>
    <row r="28" spans="1:9" ht="24">
      <c r="A28" s="127" t="s">
        <v>333</v>
      </c>
      <c r="B28" s="293" t="s">
        <v>334</v>
      </c>
      <c r="C28" s="50">
        <f>C26+C19</f>
        <v>3053</v>
      </c>
      <c r="D28" s="50">
        <f>D26+D19</f>
        <v>2123</v>
      </c>
      <c r="E28" s="127" t="s">
        <v>335</v>
      </c>
      <c r="F28" s="548" t="s">
        <v>336</v>
      </c>
      <c r="G28" s="547">
        <f>G13+G15+G24</f>
        <v>3075</v>
      </c>
      <c r="H28" s="547">
        <f>H13+H15+H24</f>
        <v>1922</v>
      </c>
      <c r="I28" s="538"/>
    </row>
    <row r="29" spans="1:8" ht="12">
      <c r="A29" s="127"/>
      <c r="B29" s="293"/>
      <c r="C29" s="315"/>
      <c r="D29" s="315"/>
      <c r="E29" s="127"/>
      <c r="F29" s="546"/>
      <c r="G29" s="547"/>
      <c r="H29" s="547"/>
    </row>
    <row r="30" spans="1:9" ht="12">
      <c r="A30" s="127" t="s">
        <v>337</v>
      </c>
      <c r="B30" s="293" t="s">
        <v>338</v>
      </c>
      <c r="C30" s="50">
        <v>0</v>
      </c>
      <c r="D30" s="50">
        <v>0</v>
      </c>
      <c r="E30" s="127" t="s">
        <v>339</v>
      </c>
      <c r="F30" s="548" t="s">
        <v>340</v>
      </c>
      <c r="G30" s="53"/>
      <c r="H30" s="53">
        <v>201</v>
      </c>
      <c r="I30" s="538"/>
    </row>
    <row r="31" spans="1:8" ht="0.75" customHeight="1" hidden="1">
      <c r="A31" s="550" t="s">
        <v>847</v>
      </c>
      <c r="B31" s="306" t="s">
        <v>341</v>
      </c>
      <c r="C31" s="46"/>
      <c r="D31" s="46"/>
      <c r="E31" s="296" t="s">
        <v>850</v>
      </c>
      <c r="F31" s="546" t="s">
        <v>342</v>
      </c>
      <c r="G31" s="544"/>
      <c r="H31" s="544"/>
    </row>
    <row r="32" spans="1:8" ht="12" hidden="1">
      <c r="A32" s="296" t="s">
        <v>343</v>
      </c>
      <c r="B32" s="307" t="s">
        <v>344</v>
      </c>
      <c r="C32" s="46"/>
      <c r="D32" s="46"/>
      <c r="E32" s="296" t="s">
        <v>345</v>
      </c>
      <c r="F32" s="546" t="s">
        <v>346</v>
      </c>
      <c r="G32" s="544"/>
      <c r="H32" s="544"/>
    </row>
    <row r="33" spans="1:9" ht="12">
      <c r="A33" s="128" t="s">
        <v>347</v>
      </c>
      <c r="B33" s="306" t="s">
        <v>348</v>
      </c>
      <c r="C33" s="49">
        <f>C28+C31+C32</f>
        <v>3053</v>
      </c>
      <c r="D33" s="49">
        <f>D28+D31+D32</f>
        <v>2123</v>
      </c>
      <c r="E33" s="127" t="s">
        <v>349</v>
      </c>
      <c r="F33" s="548" t="s">
        <v>350</v>
      </c>
      <c r="G33" s="53">
        <f>G32+G31+G28</f>
        <v>3075</v>
      </c>
      <c r="H33" s="53">
        <f>H32+H31+H28</f>
        <v>1922</v>
      </c>
      <c r="I33" s="538"/>
    </row>
    <row r="34" spans="1:9" ht="24">
      <c r="A34" s="128" t="s">
        <v>351</v>
      </c>
      <c r="B34" s="293" t="s">
        <v>352</v>
      </c>
      <c r="C34" s="50">
        <v>22</v>
      </c>
      <c r="D34" s="50">
        <v>0</v>
      </c>
      <c r="E34" s="128" t="s">
        <v>353</v>
      </c>
      <c r="F34" s="548" t="s">
        <v>354</v>
      </c>
      <c r="G34" s="542"/>
      <c r="H34" s="542">
        <v>201</v>
      </c>
      <c r="I34" s="538"/>
    </row>
    <row r="35" spans="1:9" ht="12">
      <c r="A35" s="296" t="s">
        <v>355</v>
      </c>
      <c r="B35" s="306" t="s">
        <v>356</v>
      </c>
      <c r="C35" s="49">
        <f>C36+C37+C38</f>
        <v>0</v>
      </c>
      <c r="D35" s="49">
        <f>D36+D37+D38</f>
        <v>0</v>
      </c>
      <c r="E35" s="308"/>
      <c r="F35" s="304"/>
      <c r="G35" s="547"/>
      <c r="H35" s="547"/>
      <c r="I35" s="538"/>
    </row>
    <row r="36" spans="1:8" ht="24">
      <c r="A36" s="309" t="s">
        <v>357</v>
      </c>
      <c r="B36" s="305" t="s">
        <v>358</v>
      </c>
      <c r="C36" s="46"/>
      <c r="D36" s="46"/>
      <c r="E36" s="308"/>
      <c r="F36" s="304"/>
      <c r="G36" s="547"/>
      <c r="H36" s="547"/>
    </row>
    <row r="37" spans="1:8" ht="24">
      <c r="A37" s="309" t="s">
        <v>359</v>
      </c>
      <c r="B37" s="310" t="s">
        <v>360</v>
      </c>
      <c r="C37" s="429"/>
      <c r="D37" s="429"/>
      <c r="E37" s="308"/>
      <c r="F37" s="551"/>
      <c r="G37" s="547"/>
      <c r="H37" s="547"/>
    </row>
    <row r="38" spans="1:8" ht="12">
      <c r="A38" s="311" t="s">
        <v>361</v>
      </c>
      <c r="B38" s="310" t="s">
        <v>362</v>
      </c>
      <c r="C38" s="126"/>
      <c r="D38" s="126"/>
      <c r="E38" s="308"/>
      <c r="F38" s="551"/>
      <c r="G38" s="547"/>
      <c r="H38" s="547"/>
    </row>
    <row r="39" spans="1:9" ht="24">
      <c r="A39" s="312" t="s">
        <v>363</v>
      </c>
      <c r="B39" s="129" t="s">
        <v>364</v>
      </c>
      <c r="C39" s="456">
        <v>22</v>
      </c>
      <c r="D39" s="456">
        <v>0</v>
      </c>
      <c r="E39" s="313" t="s">
        <v>365</v>
      </c>
      <c r="F39" s="552" t="s">
        <v>366</v>
      </c>
      <c r="G39" s="553"/>
      <c r="H39" s="553">
        <v>201</v>
      </c>
      <c r="I39" s="538"/>
    </row>
    <row r="40" spans="1:8" ht="0.75" customHeight="1" hidden="1">
      <c r="A40" s="127" t="s">
        <v>367</v>
      </c>
      <c r="B40" s="295" t="s">
        <v>368</v>
      </c>
      <c r="C40" s="51"/>
      <c r="D40" s="51"/>
      <c r="E40" s="127" t="s">
        <v>367</v>
      </c>
      <c r="F40" s="552" t="s">
        <v>369</v>
      </c>
      <c r="G40" s="544"/>
      <c r="H40" s="544"/>
    </row>
    <row r="41" spans="1:9" ht="12">
      <c r="A41" s="127" t="s">
        <v>370</v>
      </c>
      <c r="B41" s="292" t="s">
        <v>371</v>
      </c>
      <c r="C41" s="52"/>
      <c r="D41" s="52"/>
      <c r="E41" s="127" t="s">
        <v>372</v>
      </c>
      <c r="F41" s="552" t="s">
        <v>373</v>
      </c>
      <c r="G41" s="52"/>
      <c r="H41" s="52"/>
      <c r="I41" s="538"/>
    </row>
    <row r="42" spans="1:9" ht="12">
      <c r="A42" s="128" t="s">
        <v>374</v>
      </c>
      <c r="B42" s="292" t="s">
        <v>375</v>
      </c>
      <c r="C42" s="53">
        <f>C33+C35+C39</f>
        <v>3075</v>
      </c>
      <c r="D42" s="53">
        <f>D33+D35+D39</f>
        <v>2123</v>
      </c>
      <c r="E42" s="128" t="s">
        <v>376</v>
      </c>
      <c r="F42" s="129" t="s">
        <v>377</v>
      </c>
      <c r="G42" s="53">
        <f>G39+G33</f>
        <v>3075</v>
      </c>
      <c r="H42" s="53">
        <f>H39+H33</f>
        <v>2123</v>
      </c>
      <c r="I42" s="538"/>
    </row>
    <row r="43" spans="1:8" ht="12">
      <c r="A43" s="314"/>
      <c r="B43" s="423"/>
      <c r="C43" s="424"/>
      <c r="D43" s="424"/>
      <c r="E43" s="425"/>
      <c r="F43" s="554"/>
      <c r="G43" s="424"/>
      <c r="H43" s="424"/>
    </row>
    <row r="44" spans="1:8" ht="12">
      <c r="A44" s="314"/>
      <c r="B44" s="423"/>
      <c r="C44" s="424"/>
      <c r="D44" s="424"/>
      <c r="E44" s="425"/>
      <c r="F44" s="554"/>
      <c r="G44" s="424"/>
      <c r="H44" s="424"/>
    </row>
    <row r="45" spans="1:8" ht="12">
      <c r="A45" s="585" t="s">
        <v>857</v>
      </c>
      <c r="B45" s="585"/>
      <c r="C45" s="585"/>
      <c r="D45" s="585"/>
      <c r="E45" s="585"/>
      <c r="F45" s="554"/>
      <c r="G45" s="424"/>
      <c r="H45" s="424" t="s">
        <v>157</v>
      </c>
    </row>
    <row r="46" spans="1:8" ht="12">
      <c r="A46" s="314"/>
      <c r="B46" s="423"/>
      <c r="C46" s="424"/>
      <c r="D46" s="424"/>
      <c r="E46" s="425"/>
      <c r="F46" s="554"/>
      <c r="G46" s="424"/>
      <c r="H46" s="424"/>
    </row>
    <row r="47" spans="1:8" ht="12">
      <c r="A47" s="314"/>
      <c r="B47" s="423"/>
      <c r="C47" s="424"/>
      <c r="D47" s="424"/>
      <c r="E47" s="425"/>
      <c r="F47" s="554"/>
      <c r="G47" s="424"/>
      <c r="H47" s="424"/>
    </row>
    <row r="48" spans="1:9" ht="14.25">
      <c r="A48" s="45" t="str">
        <f>'справка №1-БАЛАНС'!A98</f>
        <v>Дата на съставяне: 30.10.08г</v>
      </c>
      <c r="B48" s="565"/>
      <c r="C48" s="426"/>
      <c r="D48" s="580" t="s">
        <v>378</v>
      </c>
      <c r="E48" s="580"/>
      <c r="F48" s="580"/>
      <c r="G48" s="580"/>
      <c r="H48" s="580"/>
      <c r="I48" s="538"/>
    </row>
    <row r="49" spans="1:8" ht="12">
      <c r="A49" s="555"/>
      <c r="B49" s="556"/>
      <c r="C49" s="424"/>
      <c r="D49" s="424"/>
      <c r="E49" s="554"/>
      <c r="F49" s="554"/>
      <c r="G49" s="557"/>
      <c r="H49" s="557"/>
    </row>
    <row r="50" spans="1:8" ht="12.75" customHeight="1">
      <c r="A50" s="555"/>
      <c r="B50" s="556"/>
      <c r="C50" s="427"/>
      <c r="D50" s="581" t="s">
        <v>777</v>
      </c>
      <c r="E50" s="581"/>
      <c r="F50" s="581"/>
      <c r="G50" s="581"/>
      <c r="H50" s="581"/>
    </row>
    <row r="51" spans="1:8" ht="12">
      <c r="A51" s="558"/>
      <c r="B51" s="554"/>
      <c r="C51" s="424"/>
      <c r="D51" s="424"/>
      <c r="E51" s="554"/>
      <c r="F51" s="554"/>
      <c r="G51" s="557"/>
      <c r="H51" s="557"/>
    </row>
    <row r="52" spans="1:8" ht="12">
      <c r="A52" s="558"/>
      <c r="B52" s="554"/>
      <c r="C52" s="424"/>
      <c r="D52" s="424"/>
      <c r="E52" s="554"/>
      <c r="F52" s="554"/>
      <c r="G52" s="557"/>
      <c r="H52" s="557"/>
    </row>
    <row r="53" spans="1:8" ht="12">
      <c r="A53" s="558"/>
      <c r="B53" s="554"/>
      <c r="C53" s="424"/>
      <c r="D53" s="424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G9:H12 G15:H16 G19:H23 G31:H32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workbookViewId="0" topLeftCell="A13">
      <selection activeCell="C22" sqref="C22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7" customWidth="1"/>
    <col min="4" max="4" width="14.75390625" style="537" customWidth="1"/>
    <col min="5" max="5" width="12.00390625" style="131" customWidth="1"/>
    <col min="6" max="16384" width="9.25390625" style="131" customWidth="1"/>
  </cols>
  <sheetData>
    <row r="1" spans="1:4" ht="12">
      <c r="A1" s="318"/>
      <c r="B1" s="318"/>
      <c r="C1" s="319"/>
      <c r="D1" s="319"/>
    </row>
    <row r="2" spans="1:5" ht="12">
      <c r="A2" s="320" t="s">
        <v>379</v>
      </c>
      <c r="B2" s="320"/>
      <c r="C2" s="321"/>
      <c r="D2" s="321"/>
      <c r="E2" s="323"/>
    </row>
    <row r="3" spans="1:5" ht="15" customHeight="1">
      <c r="A3" s="464"/>
      <c r="B3" s="464"/>
      <c r="C3" s="465"/>
      <c r="D3" s="465"/>
      <c r="E3" s="324"/>
    </row>
    <row r="4" spans="1:5" ht="15" customHeight="1">
      <c r="A4" s="466" t="s">
        <v>1</v>
      </c>
      <c r="B4" s="466" t="str">
        <f>'справка №1-БАЛАНС'!E3</f>
        <v>ЗММ "МЕТАЛИК "  АД  </v>
      </c>
      <c r="C4" s="536" t="s">
        <v>2</v>
      </c>
      <c r="D4" s="536">
        <f>'справка №1-БАЛАНС'!H3</f>
        <v>112003902</v>
      </c>
      <c r="E4" s="323"/>
    </row>
    <row r="5" spans="1:4" ht="12.75" customHeight="1">
      <c r="A5" s="573" t="s">
        <v>863</v>
      </c>
      <c r="B5" s="579"/>
      <c r="C5" s="579"/>
      <c r="D5" s="579"/>
    </row>
    <row r="6" spans="1:5" ht="12" customHeight="1">
      <c r="A6" s="467" t="s">
        <v>3</v>
      </c>
      <c r="B6" s="501" t="str">
        <f>'справка №1-БАЛАНС'!E5</f>
        <v>30.09.2008г</v>
      </c>
      <c r="C6" s="468"/>
      <c r="D6" s="469" t="s">
        <v>272</v>
      </c>
      <c r="E6" s="325"/>
    </row>
    <row r="7" spans="1:5" ht="33.75" customHeight="1">
      <c r="A7" s="326" t="s">
        <v>381</v>
      </c>
      <c r="B7" s="326" t="s">
        <v>6</v>
      </c>
      <c r="C7" s="327" t="s">
        <v>7</v>
      </c>
      <c r="D7" s="327" t="s">
        <v>11</v>
      </c>
      <c r="E7" s="328"/>
    </row>
    <row r="8" spans="1:5" ht="12">
      <c r="A8" s="326" t="s">
        <v>12</v>
      </c>
      <c r="B8" s="326" t="s">
        <v>13</v>
      </c>
      <c r="C8" s="329">
        <v>1</v>
      </c>
      <c r="D8" s="329">
        <v>2</v>
      </c>
      <c r="E8" s="328"/>
    </row>
    <row r="9" spans="1:5" ht="12">
      <c r="A9" s="330" t="s">
        <v>382</v>
      </c>
      <c r="B9" s="331"/>
      <c r="C9" s="55"/>
      <c r="D9" s="55"/>
      <c r="E9" s="130"/>
    </row>
    <row r="10" spans="1:5" ht="12">
      <c r="A10" s="332" t="s">
        <v>383</v>
      </c>
      <c r="B10" s="333" t="s">
        <v>384</v>
      </c>
      <c r="C10" s="54">
        <f>3277+3</f>
        <v>3280</v>
      </c>
      <c r="D10" s="54">
        <v>1693</v>
      </c>
      <c r="E10" s="130"/>
    </row>
    <row r="11" spans="1:12" ht="12">
      <c r="A11" s="332" t="s">
        <v>385</v>
      </c>
      <c r="B11" s="333" t="s">
        <v>386</v>
      </c>
      <c r="C11" s="54">
        <v>-3065</v>
      </c>
      <c r="D11" s="54">
        <v>-2208</v>
      </c>
      <c r="E11" s="322"/>
      <c r="F11" s="133"/>
      <c r="G11" s="133"/>
      <c r="H11" s="133"/>
      <c r="I11" s="133"/>
      <c r="J11" s="133"/>
      <c r="K11" s="133"/>
      <c r="L11" s="133"/>
    </row>
    <row r="12" spans="1:12" ht="12">
      <c r="A12" s="332" t="s">
        <v>387</v>
      </c>
      <c r="B12" s="333" t="s">
        <v>388</v>
      </c>
      <c r="C12" s="54"/>
      <c r="D12" s="54"/>
      <c r="E12" s="322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2" t="s">
        <v>389</v>
      </c>
      <c r="B13" s="333" t="s">
        <v>390</v>
      </c>
      <c r="C13" s="54">
        <v>-207</v>
      </c>
      <c r="D13" s="54">
        <v>-125</v>
      </c>
      <c r="E13" s="322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2" t="s">
        <v>391</v>
      </c>
      <c r="B14" s="333" t="s">
        <v>392</v>
      </c>
      <c r="C14" s="54">
        <v>314</v>
      </c>
      <c r="D14" s="54">
        <v>160</v>
      </c>
      <c r="E14" s="322"/>
      <c r="F14" s="133"/>
      <c r="G14" s="133"/>
      <c r="H14" s="133"/>
      <c r="I14" s="133"/>
      <c r="J14" s="133"/>
      <c r="K14" s="133"/>
      <c r="L14" s="133"/>
    </row>
    <row r="15" spans="1:12" ht="12">
      <c r="A15" s="334" t="s">
        <v>393</v>
      </c>
      <c r="B15" s="333" t="s">
        <v>394</v>
      </c>
      <c r="C15" s="54"/>
      <c r="D15" s="54"/>
      <c r="E15" s="322"/>
      <c r="F15" s="133"/>
      <c r="G15" s="133"/>
      <c r="H15" s="133"/>
      <c r="I15" s="133"/>
      <c r="J15" s="133"/>
      <c r="K15" s="133"/>
      <c r="L15" s="133"/>
    </row>
    <row r="16" spans="1:12" ht="12">
      <c r="A16" s="332" t="s">
        <v>395</v>
      </c>
      <c r="B16" s="333" t="s">
        <v>396</v>
      </c>
      <c r="C16" s="54"/>
      <c r="D16" s="54"/>
      <c r="E16" s="322"/>
      <c r="F16" s="133"/>
      <c r="G16" s="133"/>
      <c r="H16" s="133"/>
      <c r="I16" s="133"/>
      <c r="J16" s="133"/>
      <c r="K16" s="133"/>
      <c r="L16" s="133"/>
    </row>
    <row r="17" spans="1:12" ht="12">
      <c r="A17" s="332" t="s">
        <v>397</v>
      </c>
      <c r="B17" s="333" t="s">
        <v>398</v>
      </c>
      <c r="C17" s="54">
        <v>-21</v>
      </c>
      <c r="D17" s="54">
        <v>-24</v>
      </c>
      <c r="E17" s="322"/>
      <c r="F17" s="133"/>
      <c r="G17" s="133"/>
      <c r="H17" s="133"/>
      <c r="I17" s="133"/>
      <c r="J17" s="133"/>
      <c r="K17" s="133"/>
      <c r="L17" s="133"/>
    </row>
    <row r="18" spans="1:12" ht="12">
      <c r="A18" s="334" t="s">
        <v>399</v>
      </c>
      <c r="B18" s="335" t="s">
        <v>400</v>
      </c>
      <c r="C18" s="54">
        <v>-3</v>
      </c>
      <c r="D18" s="54">
        <v>-3</v>
      </c>
      <c r="E18" s="322"/>
      <c r="F18" s="133"/>
      <c r="G18" s="133"/>
      <c r="H18" s="133"/>
      <c r="I18" s="133"/>
      <c r="J18" s="133"/>
      <c r="K18" s="133"/>
      <c r="L18" s="133"/>
    </row>
    <row r="19" spans="1:12" ht="12">
      <c r="A19" s="332" t="s">
        <v>401</v>
      </c>
      <c r="B19" s="333" t="s">
        <v>402</v>
      </c>
      <c r="C19" s="54">
        <f>-39+33</f>
        <v>-6</v>
      </c>
      <c r="D19" s="54">
        <v>628</v>
      </c>
      <c r="E19" s="322"/>
      <c r="F19" s="133"/>
      <c r="G19" s="133"/>
      <c r="H19" s="133"/>
      <c r="I19" s="133"/>
      <c r="J19" s="133"/>
      <c r="K19" s="133"/>
      <c r="L19" s="133"/>
    </row>
    <row r="20" spans="1:12" ht="12">
      <c r="A20" s="336" t="s">
        <v>403</v>
      </c>
      <c r="B20" s="337" t="s">
        <v>404</v>
      </c>
      <c r="C20" s="55">
        <f>SUM(C10:C19)</f>
        <v>292</v>
      </c>
      <c r="D20" s="55">
        <f>SUM(D10:D19)</f>
        <v>121</v>
      </c>
      <c r="E20" s="322"/>
      <c r="F20" s="133"/>
      <c r="G20" s="133"/>
      <c r="H20" s="133"/>
      <c r="I20" s="133"/>
      <c r="J20" s="133"/>
      <c r="K20" s="133"/>
      <c r="L20" s="133"/>
    </row>
    <row r="21" spans="1:12" ht="12">
      <c r="A21" s="330" t="s">
        <v>405</v>
      </c>
      <c r="B21" s="338"/>
      <c r="C21" s="339"/>
      <c r="D21" s="339"/>
      <c r="E21" s="322"/>
      <c r="F21" s="133"/>
      <c r="G21" s="133"/>
      <c r="H21" s="133"/>
      <c r="I21" s="133"/>
      <c r="J21" s="133"/>
      <c r="K21" s="133"/>
      <c r="L21" s="133"/>
    </row>
    <row r="22" spans="1:12" ht="12">
      <c r="A22" s="332" t="s">
        <v>406</v>
      </c>
      <c r="B22" s="333" t="s">
        <v>407</v>
      </c>
      <c r="C22" s="54"/>
      <c r="D22" s="54"/>
      <c r="E22" s="322"/>
      <c r="F22" s="133"/>
      <c r="G22" s="133"/>
      <c r="H22" s="133"/>
      <c r="I22" s="133"/>
      <c r="J22" s="133"/>
      <c r="K22" s="133"/>
      <c r="L22" s="133"/>
    </row>
    <row r="23" spans="1:12" ht="12">
      <c r="A23" s="332" t="s">
        <v>408</v>
      </c>
      <c r="B23" s="333" t="s">
        <v>409</v>
      </c>
      <c r="C23" s="54"/>
      <c r="D23" s="54"/>
      <c r="E23" s="322"/>
      <c r="F23" s="133"/>
      <c r="G23" s="133"/>
      <c r="H23" s="133"/>
      <c r="I23" s="133"/>
      <c r="J23" s="133"/>
      <c r="K23" s="133"/>
      <c r="L23" s="133"/>
    </row>
    <row r="24" spans="1:12" ht="12">
      <c r="A24" s="332" t="s">
        <v>410</v>
      </c>
      <c r="B24" s="333" t="s">
        <v>411</v>
      </c>
      <c r="C24" s="54">
        <v>-386</v>
      </c>
      <c r="D24" s="54"/>
      <c r="E24" s="322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2" t="s">
        <v>412</v>
      </c>
      <c r="B25" s="333" t="s">
        <v>413</v>
      </c>
      <c r="C25" s="54">
        <v>193</v>
      </c>
      <c r="D25" s="54"/>
      <c r="E25" s="322"/>
      <c r="F25" s="133"/>
      <c r="G25" s="133"/>
      <c r="H25" s="133"/>
      <c r="I25" s="133"/>
      <c r="J25" s="133"/>
      <c r="K25" s="133"/>
      <c r="L25" s="133"/>
    </row>
    <row r="26" spans="1:12" ht="12">
      <c r="A26" s="332" t="s">
        <v>414</v>
      </c>
      <c r="B26" s="333" t="s">
        <v>415</v>
      </c>
      <c r="C26" s="54"/>
      <c r="D26" s="54"/>
      <c r="E26" s="322"/>
      <c r="F26" s="133"/>
      <c r="G26" s="133"/>
      <c r="H26" s="133"/>
      <c r="I26" s="133"/>
      <c r="J26" s="133"/>
      <c r="K26" s="133"/>
      <c r="L26" s="133"/>
    </row>
    <row r="27" spans="1:12" ht="12">
      <c r="A27" s="332" t="s">
        <v>416</v>
      </c>
      <c r="B27" s="333" t="s">
        <v>417</v>
      </c>
      <c r="C27" s="54"/>
      <c r="D27" s="54"/>
      <c r="E27" s="322"/>
      <c r="F27" s="133"/>
      <c r="G27" s="133"/>
      <c r="H27" s="133"/>
      <c r="I27" s="133"/>
      <c r="J27" s="133"/>
      <c r="K27" s="133"/>
      <c r="L27" s="133"/>
    </row>
    <row r="28" spans="1:12" ht="12">
      <c r="A28" s="332" t="s">
        <v>418</v>
      </c>
      <c r="B28" s="333" t="s">
        <v>419</v>
      </c>
      <c r="C28" s="54"/>
      <c r="D28" s="54"/>
      <c r="E28" s="322"/>
      <c r="F28" s="133"/>
      <c r="G28" s="133"/>
      <c r="H28" s="133"/>
      <c r="I28" s="133"/>
      <c r="J28" s="133"/>
      <c r="K28" s="133"/>
      <c r="L28" s="133"/>
    </row>
    <row r="29" spans="1:12" ht="12">
      <c r="A29" s="332" t="s">
        <v>420</v>
      </c>
      <c r="B29" s="333" t="s">
        <v>421</v>
      </c>
      <c r="C29" s="54"/>
      <c r="D29" s="54"/>
      <c r="E29" s="322"/>
      <c r="F29" s="133"/>
      <c r="G29" s="133"/>
      <c r="H29" s="133"/>
      <c r="I29" s="133"/>
      <c r="J29" s="133"/>
      <c r="K29" s="133"/>
      <c r="L29" s="133"/>
    </row>
    <row r="30" spans="1:12" ht="12">
      <c r="A30" s="332" t="s">
        <v>399</v>
      </c>
      <c r="B30" s="333" t="s">
        <v>422</v>
      </c>
      <c r="C30" s="54"/>
      <c r="D30" s="54"/>
      <c r="E30" s="322"/>
      <c r="F30" s="133"/>
      <c r="G30" s="133"/>
      <c r="H30" s="133"/>
      <c r="I30" s="133"/>
      <c r="J30" s="133"/>
      <c r="K30" s="133"/>
      <c r="L30" s="133"/>
    </row>
    <row r="31" spans="1:12" ht="12">
      <c r="A31" s="332" t="s">
        <v>423</v>
      </c>
      <c r="B31" s="333" t="s">
        <v>424</v>
      </c>
      <c r="C31" s="54"/>
      <c r="D31" s="54"/>
      <c r="E31" s="322"/>
      <c r="F31" s="133"/>
      <c r="G31" s="133"/>
      <c r="H31" s="133"/>
      <c r="I31" s="133"/>
      <c r="J31" s="133"/>
      <c r="K31" s="133"/>
      <c r="L31" s="133"/>
    </row>
    <row r="32" spans="1:12" ht="12">
      <c r="A32" s="336" t="s">
        <v>425</v>
      </c>
      <c r="B32" s="337" t="s">
        <v>426</v>
      </c>
      <c r="C32" s="55">
        <f>SUM(C22:C31)</f>
        <v>-193</v>
      </c>
      <c r="D32" s="55">
        <f>SUM(D22:D31)</f>
        <v>0</v>
      </c>
      <c r="E32" s="322"/>
      <c r="F32" s="133"/>
      <c r="G32" s="133"/>
      <c r="H32" s="133"/>
      <c r="I32" s="133"/>
      <c r="J32" s="133"/>
      <c r="K32" s="133"/>
      <c r="L32" s="133"/>
    </row>
    <row r="33" spans="1:5" ht="12">
      <c r="A33" s="330" t="s">
        <v>427</v>
      </c>
      <c r="B33" s="338"/>
      <c r="C33" s="339"/>
      <c r="D33" s="339"/>
      <c r="E33" s="130"/>
    </row>
    <row r="34" spans="1:5" ht="12">
      <c r="A34" s="332" t="s">
        <v>428</v>
      </c>
      <c r="B34" s="333" t="s">
        <v>429</v>
      </c>
      <c r="C34" s="54"/>
      <c r="D34" s="54"/>
      <c r="E34" s="130"/>
    </row>
    <row r="35" spans="1:5" ht="12">
      <c r="A35" s="334" t="s">
        <v>430</v>
      </c>
      <c r="B35" s="333" t="s">
        <v>431</v>
      </c>
      <c r="C35" s="54"/>
      <c r="D35" s="54"/>
      <c r="E35" s="130"/>
    </row>
    <row r="36" spans="1:5" ht="12">
      <c r="A36" s="332" t="s">
        <v>432</v>
      </c>
      <c r="B36" s="333" t="s">
        <v>433</v>
      </c>
      <c r="C36" s="54">
        <f>60+182</f>
        <v>242</v>
      </c>
      <c r="D36" s="54"/>
      <c r="E36" s="130"/>
    </row>
    <row r="37" spans="1:5" ht="12">
      <c r="A37" s="332" t="s">
        <v>434</v>
      </c>
      <c r="B37" s="333" t="s">
        <v>435</v>
      </c>
      <c r="C37" s="54">
        <v>-218</v>
      </c>
      <c r="D37" s="54">
        <v>-112</v>
      </c>
      <c r="E37" s="130"/>
    </row>
    <row r="38" spans="1:5" ht="12">
      <c r="A38" s="332" t="s">
        <v>436</v>
      </c>
      <c r="B38" s="333" t="s">
        <v>437</v>
      </c>
      <c r="C38" s="54"/>
      <c r="D38" s="54"/>
      <c r="E38" s="130"/>
    </row>
    <row r="39" spans="1:5" ht="12">
      <c r="A39" s="332" t="s">
        <v>438</v>
      </c>
      <c r="B39" s="333" t="s">
        <v>439</v>
      </c>
      <c r="C39" s="54">
        <v>-3</v>
      </c>
      <c r="D39" s="54"/>
      <c r="E39" s="130"/>
    </row>
    <row r="40" spans="1:5" ht="12">
      <c r="A40" s="332" t="s">
        <v>440</v>
      </c>
      <c r="B40" s="333" t="s">
        <v>441</v>
      </c>
      <c r="C40" s="54"/>
      <c r="D40" s="54"/>
      <c r="E40" s="130"/>
    </row>
    <row r="41" spans="1:7" ht="12">
      <c r="A41" s="332" t="s">
        <v>442</v>
      </c>
      <c r="B41" s="333" t="s">
        <v>443</v>
      </c>
      <c r="C41" s="54"/>
      <c r="D41" s="54"/>
      <c r="E41" s="130"/>
      <c r="F41" s="133"/>
      <c r="G41" s="133"/>
    </row>
    <row r="42" spans="1:7" ht="12">
      <c r="A42" s="336" t="s">
        <v>444</v>
      </c>
      <c r="B42" s="337" t="s">
        <v>445</v>
      </c>
      <c r="C42" s="55">
        <f>SUM(C34:C41)</f>
        <v>21</v>
      </c>
      <c r="D42" s="55">
        <f>SUM(D34:D41)</f>
        <v>-112</v>
      </c>
      <c r="E42" s="130"/>
      <c r="F42" s="133"/>
      <c r="G42" s="133"/>
    </row>
    <row r="43" spans="1:7" ht="12">
      <c r="A43" s="340" t="s">
        <v>446</v>
      </c>
      <c r="B43" s="337" t="s">
        <v>447</v>
      </c>
      <c r="C43" s="55">
        <f>C42+C32+C20</f>
        <v>120</v>
      </c>
      <c r="D43" s="55">
        <f>D42+D32+D20</f>
        <v>9</v>
      </c>
      <c r="E43" s="130"/>
      <c r="F43" s="133"/>
      <c r="G43" s="133"/>
    </row>
    <row r="44" spans="1:7" ht="12">
      <c r="A44" s="330" t="s">
        <v>448</v>
      </c>
      <c r="B44" s="338" t="s">
        <v>449</v>
      </c>
      <c r="C44" s="132">
        <v>53</v>
      </c>
      <c r="D44" s="132">
        <v>48</v>
      </c>
      <c r="E44" s="130"/>
      <c r="F44" s="133"/>
      <c r="G44" s="133"/>
    </row>
    <row r="45" spans="1:7" ht="12">
      <c r="A45" s="330" t="s">
        <v>450</v>
      </c>
      <c r="B45" s="338" t="s">
        <v>451</v>
      </c>
      <c r="C45" s="55">
        <f>C44+C43</f>
        <v>173</v>
      </c>
      <c r="D45" s="55">
        <f>D44+D43</f>
        <v>57</v>
      </c>
      <c r="E45" s="566"/>
      <c r="F45" s="133"/>
      <c r="G45" s="133"/>
    </row>
    <row r="46" spans="1:7" ht="12">
      <c r="A46" s="332" t="s">
        <v>452</v>
      </c>
      <c r="B46" s="338" t="s">
        <v>453</v>
      </c>
      <c r="C46" s="56"/>
      <c r="D46" s="56"/>
      <c r="E46" s="130"/>
      <c r="F46" s="133"/>
      <c r="G46" s="133"/>
    </row>
    <row r="47" spans="1:7" ht="12">
      <c r="A47" s="332" t="s">
        <v>454</v>
      </c>
      <c r="B47" s="338" t="s">
        <v>455</v>
      </c>
      <c r="C47" s="56"/>
      <c r="D47" s="56"/>
      <c r="F47" s="133"/>
      <c r="G47" s="133"/>
    </row>
    <row r="48" spans="1:7" ht="12">
      <c r="A48" s="130"/>
      <c r="B48" s="341"/>
      <c r="C48" s="342"/>
      <c r="D48" s="342"/>
      <c r="F48" s="133"/>
      <c r="G48" s="133"/>
    </row>
    <row r="49" spans="1:7" ht="14.25">
      <c r="A49" s="45" t="str">
        <f>'справка №1-БАЛАНС'!A98</f>
        <v>Дата на съставяне: 30.10.08г</v>
      </c>
      <c r="B49" s="434"/>
      <c r="C49" s="319"/>
      <c r="D49" s="435"/>
      <c r="F49" s="133"/>
      <c r="G49" s="133"/>
    </row>
    <row r="50" spans="1:7" ht="12">
      <c r="A50" s="318"/>
      <c r="B50" s="434" t="s">
        <v>378</v>
      </c>
      <c r="C50" s="586"/>
      <c r="D50" s="586"/>
      <c r="F50" s="133"/>
      <c r="G50" s="133"/>
    </row>
    <row r="51" spans="1:7" ht="12">
      <c r="A51" s="318"/>
      <c r="B51" s="318"/>
      <c r="C51" s="319"/>
      <c r="D51" s="319"/>
      <c r="F51" s="133"/>
      <c r="G51" s="133"/>
    </row>
    <row r="52" spans="1:7" ht="12">
      <c r="A52" s="318"/>
      <c r="B52" s="434" t="s">
        <v>777</v>
      </c>
      <c r="C52" s="586"/>
      <c r="D52" s="586"/>
      <c r="F52" s="133"/>
      <c r="G52" s="133"/>
    </row>
    <row r="53" spans="1:7" ht="12">
      <c r="A53" s="318"/>
      <c r="B53" s="318"/>
      <c r="C53" s="319"/>
      <c r="D53" s="319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0">
      <selection activeCell="F22" sqref="F22"/>
    </sheetView>
  </sheetViews>
  <sheetFormatPr defaultColWidth="9.00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7" t="s">
        <v>456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7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7" customFormat="1" ht="15" customHeight="1">
      <c r="A3" s="463" t="s">
        <v>859</v>
      </c>
      <c r="B3" s="589" t="str">
        <f>'справка №1-БАЛАНС'!E3</f>
        <v>ЗММ "МЕТАЛИК "  АД  </v>
      </c>
      <c r="C3" s="589"/>
      <c r="D3" s="589"/>
      <c r="E3" s="589"/>
      <c r="F3" s="589"/>
      <c r="G3" s="589"/>
      <c r="H3" s="589"/>
      <c r="I3" s="589"/>
      <c r="J3" s="472"/>
      <c r="K3" s="569" t="s">
        <v>2</v>
      </c>
      <c r="L3" s="569"/>
      <c r="M3" s="474">
        <f>'справка №1-БАЛАНС'!H3</f>
        <v>112003902</v>
      </c>
      <c r="N3" s="2"/>
    </row>
    <row r="4" spans="1:15" s="527" customFormat="1" ht="13.5" customHeight="1">
      <c r="A4" s="463" t="s">
        <v>863</v>
      </c>
      <c r="B4" s="589" t="str">
        <f>'справка №1-БАЛАНС'!E4</f>
        <v>ГР. ПАЗАРДЖИК ,  "СИНИТЕВСКА" 4</v>
      </c>
      <c r="C4" s="589"/>
      <c r="D4" s="589"/>
      <c r="E4" s="589"/>
      <c r="F4" s="589"/>
      <c r="G4" s="589"/>
      <c r="H4" s="589"/>
      <c r="I4" s="589"/>
      <c r="J4" s="136"/>
      <c r="K4" s="570" t="s">
        <v>860</v>
      </c>
      <c r="L4" s="570"/>
      <c r="M4" s="474" t="str">
        <f>'справка №1-БАЛАНС'!H4</f>
        <v> </v>
      </c>
      <c r="N4" s="3"/>
      <c r="O4" s="3"/>
    </row>
    <row r="5" spans="1:14" s="527" customFormat="1" ht="12.75" customHeight="1">
      <c r="A5" s="463" t="s">
        <v>3</v>
      </c>
      <c r="B5" s="571" t="str">
        <f>'справка №1-БАЛАНС'!E5</f>
        <v>30.09.2008г</v>
      </c>
      <c r="C5" s="571"/>
      <c r="D5" s="571"/>
      <c r="E5" s="571"/>
      <c r="F5" s="475"/>
      <c r="G5" s="475"/>
      <c r="H5" s="475"/>
      <c r="I5" s="475"/>
      <c r="J5" s="475"/>
      <c r="K5" s="476"/>
      <c r="L5" s="325"/>
      <c r="M5" s="477" t="s">
        <v>4</v>
      </c>
      <c r="N5" s="4"/>
    </row>
    <row r="6" spans="1:14" s="528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28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28" customFormat="1" ht="22.5" customHeight="1">
      <c r="A8" s="204"/>
      <c r="B8" s="529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30"/>
      <c r="K8" s="179"/>
      <c r="L8" s="179"/>
      <c r="M8" s="181"/>
      <c r="N8" s="135"/>
    </row>
    <row r="9" spans="1:14" s="528" customFormat="1" ht="12" customHeight="1">
      <c r="A9" s="5" t="s">
        <v>12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8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201</v>
      </c>
      <c r="D11" s="58">
        <f>'справка №1-БАЛАНС'!H19</f>
        <v>0</v>
      </c>
      <c r="E11" s="58">
        <v>703</v>
      </c>
      <c r="F11" s="58">
        <v>95</v>
      </c>
      <c r="G11" s="58">
        <f>'справка №1-БАЛАНС'!H23</f>
        <v>0</v>
      </c>
      <c r="H11" s="60">
        <v>1083</v>
      </c>
      <c r="I11" s="58">
        <v>8931</v>
      </c>
      <c r="J11" s="58">
        <v>-216</v>
      </c>
      <c r="K11" s="60"/>
      <c r="L11" s="343">
        <f>SUM(C11:K11)</f>
        <v>10797</v>
      </c>
      <c r="M11" s="58"/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1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201</v>
      </c>
      <c r="D15" s="61">
        <f aca="true" t="shared" si="2" ref="D15:M15">D11+D12</f>
        <v>0</v>
      </c>
      <c r="E15" s="61">
        <f t="shared" si="2"/>
        <v>703</v>
      </c>
      <c r="F15" s="61">
        <f t="shared" si="2"/>
        <v>95</v>
      </c>
      <c r="G15" s="61">
        <f t="shared" si="2"/>
        <v>0</v>
      </c>
      <c r="H15" s="61">
        <f t="shared" si="2"/>
        <v>1083</v>
      </c>
      <c r="I15" s="61">
        <f t="shared" si="2"/>
        <v>8931</v>
      </c>
      <c r="J15" s="61">
        <f t="shared" si="2"/>
        <v>-216</v>
      </c>
      <c r="K15" s="61">
        <f t="shared" si="2"/>
        <v>0</v>
      </c>
      <c r="L15" s="343">
        <f t="shared" si="1"/>
        <v>10797</v>
      </c>
      <c r="M15" s="61">
        <f t="shared" si="2"/>
        <v>0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>
        <v>22</v>
      </c>
      <c r="J16" s="344"/>
      <c r="K16" s="60"/>
      <c r="L16" s="343">
        <f t="shared" si="1"/>
        <v>22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487</v>
      </c>
      <c r="B17" s="8" t="s">
        <v>488</v>
      </c>
      <c r="C17" s="62">
        <f>C18+C19</f>
        <v>8241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474</v>
      </c>
      <c r="I17" s="62">
        <f t="shared" si="3"/>
        <v>-8931</v>
      </c>
      <c r="J17" s="62">
        <f t="shared" si="3"/>
        <v>216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>
        <v>8241</v>
      </c>
      <c r="D19" s="60"/>
      <c r="E19" s="60"/>
      <c r="F19" s="60"/>
      <c r="G19" s="60"/>
      <c r="H19" s="60">
        <v>474</v>
      </c>
      <c r="I19" s="60">
        <v>-8931</v>
      </c>
      <c r="J19" s="60">
        <v>216</v>
      </c>
      <c r="K19" s="60"/>
      <c r="L19" s="343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3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60"/>
      <c r="F28" s="60"/>
      <c r="G28" s="60"/>
      <c r="H28" s="60"/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8442</v>
      </c>
      <c r="D29" s="59">
        <f aca="true" t="shared" si="6" ref="D29:M29">D17+D20+D21+D24+D28+D27+D15+D16</f>
        <v>0</v>
      </c>
      <c r="E29" s="59">
        <f t="shared" si="6"/>
        <v>703</v>
      </c>
      <c r="F29" s="59">
        <f t="shared" si="6"/>
        <v>95</v>
      </c>
      <c r="G29" s="59">
        <f t="shared" si="6"/>
        <v>0</v>
      </c>
      <c r="H29" s="59">
        <f t="shared" si="6"/>
        <v>1557</v>
      </c>
      <c r="I29" s="59">
        <f>I17+I20+I21+I24+I28+I27+I15+I16</f>
        <v>22</v>
      </c>
      <c r="J29" s="59">
        <f t="shared" si="6"/>
        <v>0</v>
      </c>
      <c r="K29" s="59">
        <f t="shared" si="6"/>
        <v>0</v>
      </c>
      <c r="L29" s="343">
        <f t="shared" si="1"/>
        <v>10819</v>
      </c>
      <c r="M29" s="59">
        <f t="shared" si="6"/>
        <v>0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8442</v>
      </c>
      <c r="D32" s="59">
        <f t="shared" si="7"/>
        <v>0</v>
      </c>
      <c r="E32" s="59">
        <f t="shared" si="7"/>
        <v>703</v>
      </c>
      <c r="F32" s="59">
        <f t="shared" si="7"/>
        <v>95</v>
      </c>
      <c r="G32" s="59">
        <f t="shared" si="7"/>
        <v>0</v>
      </c>
      <c r="H32" s="59">
        <f t="shared" si="7"/>
        <v>1557</v>
      </c>
      <c r="I32" s="59">
        <f t="shared" si="7"/>
        <v>22</v>
      </c>
      <c r="J32" s="59">
        <f t="shared" si="7"/>
        <v>0</v>
      </c>
      <c r="K32" s="59">
        <f t="shared" si="7"/>
        <v>0</v>
      </c>
      <c r="L32" s="343">
        <f>SUM(C32:K32)</f>
        <v>10819</v>
      </c>
      <c r="M32" s="59">
        <f>M29+M30+M31</f>
        <v>0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858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tr">
        <f>'справка №1-БАЛАНС'!A98</f>
        <v>Дата на съставяне: 30.10.08г</v>
      </c>
      <c r="B38" s="19"/>
      <c r="C38" s="15"/>
      <c r="D38" s="588" t="s">
        <v>517</v>
      </c>
      <c r="E38" s="588"/>
      <c r="F38" s="588"/>
      <c r="G38" s="588"/>
      <c r="H38" s="588"/>
      <c r="I38" s="588"/>
      <c r="J38" s="15" t="s">
        <v>853</v>
      </c>
      <c r="K38" s="15"/>
      <c r="L38" s="588"/>
      <c r="M38" s="588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7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">
      <selection activeCell="E17" sqref="E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380</v>
      </c>
      <c r="B2" s="602"/>
      <c r="C2" s="603" t="str">
        <f>'справка №1-БАЛАНС'!E3</f>
        <v>ЗММ "МЕТАЛИК "  АД  </v>
      </c>
      <c r="D2" s="603"/>
      <c r="E2" s="603"/>
      <c r="F2" s="603"/>
      <c r="G2" s="603"/>
      <c r="H2" s="603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112003902</v>
      </c>
      <c r="P2" s="479"/>
      <c r="Q2" s="479"/>
      <c r="R2" s="521"/>
    </row>
    <row r="3" spans="1:18" ht="15">
      <c r="A3" s="601" t="s">
        <v>3</v>
      </c>
      <c r="B3" s="602"/>
      <c r="C3" s="604" t="str">
        <f>'справка №1-БАЛАНС'!E5</f>
        <v>30.09.2008г</v>
      </c>
      <c r="D3" s="604"/>
      <c r="E3" s="604"/>
      <c r="F3" s="481"/>
      <c r="G3" s="481"/>
      <c r="H3" s="481"/>
      <c r="I3" s="481"/>
      <c r="J3" s="481"/>
      <c r="K3" s="481"/>
      <c r="L3" s="481"/>
      <c r="M3" s="593" t="s">
        <v>860</v>
      </c>
      <c r="N3" s="593"/>
      <c r="O3" s="478" t="str">
        <f>'справка №1-БАЛАНС'!H4</f>
        <v> </v>
      </c>
      <c r="P3" s="482"/>
      <c r="Q3" s="482"/>
      <c r="R3" s="522"/>
    </row>
    <row r="4" spans="1:18" ht="12">
      <c r="A4" s="483" t="s">
        <v>519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520</v>
      </c>
    </row>
    <row r="5" spans="1:18" s="100" customFormat="1" ht="30.75" customHeight="1">
      <c r="A5" s="594" t="s">
        <v>459</v>
      </c>
      <c r="B5" s="595"/>
      <c r="C5" s="598" t="s">
        <v>6</v>
      </c>
      <c r="D5" s="356" t="s">
        <v>521</v>
      </c>
      <c r="E5" s="356"/>
      <c r="F5" s="356"/>
      <c r="G5" s="356"/>
      <c r="H5" s="356" t="s">
        <v>522</v>
      </c>
      <c r="I5" s="356"/>
      <c r="J5" s="591" t="s">
        <v>523</v>
      </c>
      <c r="K5" s="356" t="s">
        <v>524</v>
      </c>
      <c r="L5" s="356"/>
      <c r="M5" s="356"/>
      <c r="N5" s="356"/>
      <c r="O5" s="356" t="s">
        <v>522</v>
      </c>
      <c r="P5" s="356"/>
      <c r="Q5" s="591" t="s">
        <v>525</v>
      </c>
      <c r="R5" s="591" t="s">
        <v>526</v>
      </c>
    </row>
    <row r="6" spans="1:18" s="100" customFormat="1" ht="48">
      <c r="A6" s="596"/>
      <c r="B6" s="597"/>
      <c r="C6" s="599"/>
      <c r="D6" s="357" t="s">
        <v>527</v>
      </c>
      <c r="E6" s="357" t="s">
        <v>528</v>
      </c>
      <c r="F6" s="357" t="s">
        <v>529</v>
      </c>
      <c r="G6" s="357" t="s">
        <v>530</v>
      </c>
      <c r="H6" s="357" t="s">
        <v>531</v>
      </c>
      <c r="I6" s="357" t="s">
        <v>532</v>
      </c>
      <c r="J6" s="592"/>
      <c r="K6" s="357" t="s">
        <v>527</v>
      </c>
      <c r="L6" s="357" t="s">
        <v>533</v>
      </c>
      <c r="M6" s="357" t="s">
        <v>534</v>
      </c>
      <c r="N6" s="357" t="s">
        <v>535</v>
      </c>
      <c r="O6" s="357" t="s">
        <v>531</v>
      </c>
      <c r="P6" s="357" t="s">
        <v>532</v>
      </c>
      <c r="Q6" s="592"/>
      <c r="R6" s="592"/>
    </row>
    <row r="7" spans="1:18" s="100" customFormat="1" ht="12">
      <c r="A7" s="359" t="s">
        <v>536</v>
      </c>
      <c r="B7" s="359"/>
      <c r="C7" s="360" t="s">
        <v>13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537</v>
      </c>
      <c r="B8" s="362" t="s">
        <v>538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539</v>
      </c>
      <c r="B9" s="365" t="s">
        <v>540</v>
      </c>
      <c r="C9" s="366" t="s">
        <v>541</v>
      </c>
      <c r="D9" s="189">
        <v>45</v>
      </c>
      <c r="E9" s="189"/>
      <c r="F9" s="189"/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567">
        <f>K9+L9-M9</f>
        <v>0</v>
      </c>
      <c r="O9" s="65"/>
      <c r="P9" s="65"/>
      <c r="Q9" s="74">
        <f aca="true" t="shared" si="0" ref="Q9:Q15">N9+O9-P9</f>
        <v>0</v>
      </c>
      <c r="R9" s="567">
        <f aca="true" t="shared" si="1" ref="R9:R15">J9-Q9</f>
        <v>45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542</v>
      </c>
      <c r="B10" s="365" t="s">
        <v>543</v>
      </c>
      <c r="C10" s="366" t="s">
        <v>544</v>
      </c>
      <c r="D10" s="189">
        <v>11</v>
      </c>
      <c r="E10" s="189">
        <v>39</v>
      </c>
      <c r="F10" s="189">
        <v>43</v>
      </c>
      <c r="G10" s="74">
        <f aca="true" t="shared" si="2" ref="G10:G39">D10+E10-F10</f>
        <v>7</v>
      </c>
      <c r="H10" s="65"/>
      <c r="I10" s="65"/>
      <c r="J10" s="74">
        <f aca="true" t="shared" si="3" ref="J10:J39">G10+H10-I10</f>
        <v>7</v>
      </c>
      <c r="K10" s="65">
        <v>8</v>
      </c>
      <c r="L10" s="65"/>
      <c r="M10" s="65">
        <v>2</v>
      </c>
      <c r="N10" s="74">
        <f aca="true" t="shared" si="4" ref="N10:N39">K10+L10-M10</f>
        <v>6</v>
      </c>
      <c r="O10" s="65"/>
      <c r="P10" s="65"/>
      <c r="Q10" s="74">
        <f t="shared" si="0"/>
        <v>6</v>
      </c>
      <c r="R10" s="74">
        <f t="shared" si="1"/>
        <v>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545</v>
      </c>
      <c r="B11" s="365" t="s">
        <v>546</v>
      </c>
      <c r="C11" s="366" t="s">
        <v>547</v>
      </c>
      <c r="D11" s="189">
        <v>293</v>
      </c>
      <c r="E11" s="189">
        <v>2</v>
      </c>
      <c r="F11" s="189">
        <v>15</v>
      </c>
      <c r="G11" s="74">
        <f t="shared" si="2"/>
        <v>280</v>
      </c>
      <c r="H11" s="65"/>
      <c r="I11" s="65"/>
      <c r="J11" s="74">
        <f t="shared" si="3"/>
        <v>280</v>
      </c>
      <c r="K11" s="65">
        <v>281</v>
      </c>
      <c r="L11" s="65">
        <v>6</v>
      </c>
      <c r="M11" s="65">
        <v>13</v>
      </c>
      <c r="N11" s="74">
        <f t="shared" si="4"/>
        <v>274</v>
      </c>
      <c r="O11" s="65"/>
      <c r="P11" s="65"/>
      <c r="Q11" s="74">
        <f t="shared" si="0"/>
        <v>274</v>
      </c>
      <c r="R11" s="74">
        <f t="shared" si="1"/>
        <v>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548</v>
      </c>
      <c r="B12" s="365" t="s">
        <v>549</v>
      </c>
      <c r="C12" s="366" t="s">
        <v>550</v>
      </c>
      <c r="D12" s="189">
        <v>49</v>
      </c>
      <c r="E12" s="189"/>
      <c r="F12" s="189"/>
      <c r="G12" s="74">
        <f t="shared" si="2"/>
        <v>49</v>
      </c>
      <c r="H12" s="65"/>
      <c r="I12" s="65"/>
      <c r="J12" s="74">
        <f t="shared" si="3"/>
        <v>49</v>
      </c>
      <c r="K12" s="65">
        <v>37</v>
      </c>
      <c r="L12" s="65">
        <v>1</v>
      </c>
      <c r="M12" s="65"/>
      <c r="N12" s="74">
        <f t="shared" si="4"/>
        <v>38</v>
      </c>
      <c r="O12" s="65"/>
      <c r="P12" s="65"/>
      <c r="Q12" s="74">
        <f t="shared" si="0"/>
        <v>38</v>
      </c>
      <c r="R12" s="74">
        <f t="shared" si="1"/>
        <v>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551</v>
      </c>
      <c r="B13" s="365" t="s">
        <v>552</v>
      </c>
      <c r="C13" s="366" t="s">
        <v>553</v>
      </c>
      <c r="D13" s="189">
        <v>57</v>
      </c>
      <c r="E13" s="189"/>
      <c r="F13" s="189"/>
      <c r="G13" s="74">
        <f t="shared" si="2"/>
        <v>57</v>
      </c>
      <c r="H13" s="65"/>
      <c r="I13" s="65"/>
      <c r="J13" s="74">
        <f t="shared" si="3"/>
        <v>57</v>
      </c>
      <c r="K13" s="65">
        <v>52</v>
      </c>
      <c r="L13" s="65">
        <v>3</v>
      </c>
      <c r="M13" s="65"/>
      <c r="N13" s="74">
        <f t="shared" si="4"/>
        <v>55</v>
      </c>
      <c r="O13" s="65"/>
      <c r="P13" s="65"/>
      <c r="Q13" s="74">
        <f t="shared" si="0"/>
        <v>55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554</v>
      </c>
      <c r="B14" s="365" t="s">
        <v>555</v>
      </c>
      <c r="C14" s="366" t="s">
        <v>556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5" customFormat="1" ht="24">
      <c r="A15" s="451" t="s">
        <v>854</v>
      </c>
      <c r="B15" s="373" t="s">
        <v>855</v>
      </c>
      <c r="C15" s="452" t="s">
        <v>856</v>
      </c>
      <c r="D15" s="453">
        <v>42</v>
      </c>
      <c r="E15" s="453"/>
      <c r="F15" s="453"/>
      <c r="G15" s="74">
        <f t="shared" si="2"/>
        <v>42</v>
      </c>
      <c r="H15" s="454"/>
      <c r="I15" s="454"/>
      <c r="J15" s="74">
        <f t="shared" si="3"/>
        <v>42</v>
      </c>
      <c r="K15" s="454"/>
      <c r="L15" s="454"/>
      <c r="M15" s="454"/>
      <c r="N15" s="74">
        <f t="shared" si="4"/>
        <v>0</v>
      </c>
      <c r="O15" s="454"/>
      <c r="P15" s="454"/>
      <c r="Q15" s="74">
        <f t="shared" si="0"/>
        <v>0</v>
      </c>
      <c r="R15" s="74">
        <f t="shared" si="1"/>
        <v>42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5" t="s">
        <v>557</v>
      </c>
      <c r="B16" s="193" t="s">
        <v>558</v>
      </c>
      <c r="C16" s="366" t="s">
        <v>559</v>
      </c>
      <c r="D16" s="189">
        <v>65</v>
      </c>
      <c r="E16" s="189">
        <v>1</v>
      </c>
      <c r="F16" s="189"/>
      <c r="G16" s="74">
        <f t="shared" si="2"/>
        <v>66</v>
      </c>
      <c r="H16" s="65"/>
      <c r="I16" s="65"/>
      <c r="J16" s="74">
        <f t="shared" si="3"/>
        <v>66</v>
      </c>
      <c r="K16" s="65">
        <v>61</v>
      </c>
      <c r="L16" s="65">
        <v>2</v>
      </c>
      <c r="M16" s="65"/>
      <c r="N16" s="74">
        <f t="shared" si="4"/>
        <v>63</v>
      </c>
      <c r="O16" s="65"/>
      <c r="P16" s="65"/>
      <c r="Q16" s="74">
        <f aca="true" t="shared" si="5" ref="Q16:Q25">N16+O16-P16</f>
        <v>63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560</v>
      </c>
      <c r="C17" s="368" t="s">
        <v>561</v>
      </c>
      <c r="D17" s="194">
        <f>SUM(D9:D16)</f>
        <v>562</v>
      </c>
      <c r="E17" s="194">
        <f>SUM(E9:E16)</f>
        <v>42</v>
      </c>
      <c r="F17" s="194">
        <f>SUM(F9:F16)</f>
        <v>58</v>
      </c>
      <c r="G17" s="74">
        <f t="shared" si="2"/>
        <v>546</v>
      </c>
      <c r="H17" s="75">
        <f>SUM(H9:H16)</f>
        <v>0</v>
      </c>
      <c r="I17" s="75">
        <f>SUM(I9:I16)</f>
        <v>0</v>
      </c>
      <c r="J17" s="74">
        <f t="shared" si="3"/>
        <v>546</v>
      </c>
      <c r="K17" s="75">
        <f>SUM(K9:K16)</f>
        <v>439</v>
      </c>
      <c r="L17" s="75">
        <f>SUM(L9:L16)</f>
        <v>12</v>
      </c>
      <c r="M17" s="75">
        <f>SUM(M9:M16)</f>
        <v>15</v>
      </c>
      <c r="N17" s="74">
        <f t="shared" si="4"/>
        <v>436</v>
      </c>
      <c r="O17" s="75">
        <f>SUM(O9:O16)</f>
        <v>0</v>
      </c>
      <c r="P17" s="75">
        <f>SUM(P9:P16)</f>
        <v>0</v>
      </c>
      <c r="Q17" s="74">
        <f t="shared" si="5"/>
        <v>436</v>
      </c>
      <c r="R17" s="74">
        <f t="shared" si="6"/>
        <v>110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562</v>
      </c>
      <c r="B18" s="370" t="s">
        <v>563</v>
      </c>
      <c r="C18" s="368" t="s">
        <v>564</v>
      </c>
      <c r="D18" s="187">
        <v>11545</v>
      </c>
      <c r="E18" s="187">
        <v>45</v>
      </c>
      <c r="F18" s="187">
        <v>394</v>
      </c>
      <c r="G18" s="74">
        <f t="shared" si="2"/>
        <v>11196</v>
      </c>
      <c r="H18" s="63"/>
      <c r="I18" s="63"/>
      <c r="J18" s="74">
        <f t="shared" si="3"/>
        <v>11196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11196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565</v>
      </c>
      <c r="B19" s="370" t="s">
        <v>566</v>
      </c>
      <c r="C19" s="368" t="s">
        <v>567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568</v>
      </c>
      <c r="B20" s="362" t="s">
        <v>569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539</v>
      </c>
      <c r="B21" s="365" t="s">
        <v>570</v>
      </c>
      <c r="C21" s="366" t="s">
        <v>571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542</v>
      </c>
      <c r="B22" s="365" t="s">
        <v>572</v>
      </c>
      <c r="C22" s="366" t="s">
        <v>573</v>
      </c>
      <c r="D22" s="189">
        <v>56</v>
      </c>
      <c r="E22" s="189"/>
      <c r="F22" s="189"/>
      <c r="G22" s="74">
        <f t="shared" si="2"/>
        <v>56</v>
      </c>
      <c r="H22" s="65"/>
      <c r="I22" s="65"/>
      <c r="J22" s="74">
        <f t="shared" si="3"/>
        <v>56</v>
      </c>
      <c r="K22" s="65">
        <v>36</v>
      </c>
      <c r="L22" s="65">
        <v>6</v>
      </c>
      <c r="M22" s="65"/>
      <c r="N22" s="74">
        <f t="shared" si="4"/>
        <v>42</v>
      </c>
      <c r="O22" s="65"/>
      <c r="P22" s="65"/>
      <c r="Q22" s="74">
        <f t="shared" si="5"/>
        <v>42</v>
      </c>
      <c r="R22" s="74">
        <f t="shared" si="6"/>
        <v>14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545</v>
      </c>
      <c r="B23" s="373" t="s">
        <v>574</v>
      </c>
      <c r="C23" s="366" t="s">
        <v>575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548</v>
      </c>
      <c r="B24" s="374" t="s">
        <v>558</v>
      </c>
      <c r="C24" s="366" t="s">
        <v>576</v>
      </c>
      <c r="D24" s="189">
        <v>10</v>
      </c>
      <c r="E24" s="189"/>
      <c r="F24" s="189"/>
      <c r="G24" s="74">
        <f t="shared" si="2"/>
        <v>10</v>
      </c>
      <c r="H24" s="65"/>
      <c r="I24" s="65"/>
      <c r="J24" s="74">
        <f t="shared" si="3"/>
        <v>10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578</v>
      </c>
      <c r="D25" s="190">
        <f>SUM(D21:D24)</f>
        <v>66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66</v>
      </c>
      <c r="H25" s="66">
        <f t="shared" si="7"/>
        <v>0</v>
      </c>
      <c r="I25" s="66">
        <f t="shared" si="7"/>
        <v>0</v>
      </c>
      <c r="J25" s="67">
        <f t="shared" si="3"/>
        <v>66</v>
      </c>
      <c r="K25" s="66">
        <f t="shared" si="7"/>
        <v>36</v>
      </c>
      <c r="L25" s="66">
        <f t="shared" si="7"/>
        <v>7</v>
      </c>
      <c r="M25" s="66">
        <f t="shared" si="7"/>
        <v>0</v>
      </c>
      <c r="N25" s="67">
        <f t="shared" si="4"/>
        <v>43</v>
      </c>
      <c r="O25" s="66">
        <f t="shared" si="7"/>
        <v>0</v>
      </c>
      <c r="P25" s="66">
        <f t="shared" si="7"/>
        <v>0</v>
      </c>
      <c r="Q25" s="67">
        <f t="shared" si="5"/>
        <v>43</v>
      </c>
      <c r="R25" s="67">
        <f t="shared" si="6"/>
        <v>23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579</v>
      </c>
      <c r="B26" s="376" t="s">
        <v>580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539</v>
      </c>
      <c r="B27" s="378" t="s">
        <v>848</v>
      </c>
      <c r="C27" s="379" t="s">
        <v>581</v>
      </c>
      <c r="D27" s="192">
        <v>100</v>
      </c>
      <c r="E27" s="192">
        <f aca="true" t="shared" si="8" ref="E27:R27">SUM(E28:E31)</f>
        <v>122</v>
      </c>
      <c r="F27" s="192">
        <f t="shared" si="8"/>
        <v>3</v>
      </c>
      <c r="G27" s="71">
        <f t="shared" si="2"/>
        <v>219</v>
      </c>
      <c r="H27" s="70">
        <f t="shared" si="8"/>
        <v>0</v>
      </c>
      <c r="I27" s="70">
        <f t="shared" si="8"/>
        <v>0</v>
      </c>
      <c r="J27" s="71">
        <f t="shared" si="3"/>
        <v>219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0">
        <f t="shared" si="8"/>
        <v>219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104</v>
      </c>
      <c r="C28" s="366" t="s">
        <v>582</v>
      </c>
      <c r="D28" s="189">
        <v>3</v>
      </c>
      <c r="E28" s="189"/>
      <c r="F28" s="189">
        <v>3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106</v>
      </c>
      <c r="C29" s="366" t="s">
        <v>583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110</v>
      </c>
      <c r="C30" s="366" t="s">
        <v>584</v>
      </c>
      <c r="D30" s="189">
        <v>97</v>
      </c>
      <c r="E30" s="189">
        <v>122</v>
      </c>
      <c r="F30" s="189"/>
      <c r="G30" s="74">
        <f t="shared" si="2"/>
        <v>219</v>
      </c>
      <c r="H30" s="72"/>
      <c r="I30" s="72"/>
      <c r="J30" s="74">
        <f t="shared" si="3"/>
        <v>219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112</v>
      </c>
      <c r="C31" s="366" t="s">
        <v>585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542</v>
      </c>
      <c r="B32" s="378" t="s">
        <v>586</v>
      </c>
      <c r="C32" s="366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118</v>
      </c>
      <c r="C33" s="366" t="s">
        <v>588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589</v>
      </c>
      <c r="C34" s="366" t="s">
        <v>590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591</v>
      </c>
      <c r="C35" s="366" t="s">
        <v>592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593</v>
      </c>
      <c r="C36" s="366" t="s">
        <v>594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545</v>
      </c>
      <c r="B37" s="380" t="s">
        <v>558</v>
      </c>
      <c r="C37" s="366" t="s">
        <v>595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849</v>
      </c>
      <c r="C38" s="368" t="s">
        <v>597</v>
      </c>
      <c r="D38" s="194">
        <f>D27+D32+D37</f>
        <v>100</v>
      </c>
      <c r="E38" s="194">
        <f aca="true" t="shared" si="12" ref="E38:P38">E27+E32+E37</f>
        <v>122</v>
      </c>
      <c r="F38" s="194">
        <f t="shared" si="12"/>
        <v>3</v>
      </c>
      <c r="G38" s="74">
        <f t="shared" si="2"/>
        <v>219</v>
      </c>
      <c r="H38" s="75">
        <f t="shared" si="12"/>
        <v>0</v>
      </c>
      <c r="I38" s="75">
        <f t="shared" si="12"/>
        <v>0</v>
      </c>
      <c r="J38" s="74">
        <f t="shared" si="3"/>
        <v>219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598</v>
      </c>
      <c r="B39" s="369" t="s">
        <v>599</v>
      </c>
      <c r="C39" s="368" t="s">
        <v>600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601</v>
      </c>
      <c r="C40" s="358" t="s">
        <v>602</v>
      </c>
      <c r="D40" s="436">
        <f>D17+D18+D19+D25+D38+D39</f>
        <v>12273</v>
      </c>
      <c r="E40" s="436">
        <f>E17+E18+E19+E25+E38+E39</f>
        <v>209</v>
      </c>
      <c r="F40" s="436">
        <f aca="true" t="shared" si="13" ref="F40:R40">F17+F18+F19+F25+F38+F39</f>
        <v>455</v>
      </c>
      <c r="G40" s="436">
        <f t="shared" si="13"/>
        <v>12027</v>
      </c>
      <c r="H40" s="436">
        <f t="shared" si="13"/>
        <v>0</v>
      </c>
      <c r="I40" s="436">
        <f t="shared" si="13"/>
        <v>0</v>
      </c>
      <c r="J40" s="436">
        <f t="shared" si="13"/>
        <v>12027</v>
      </c>
      <c r="K40" s="436">
        <f t="shared" si="13"/>
        <v>475</v>
      </c>
      <c r="L40" s="436">
        <f t="shared" si="13"/>
        <v>19</v>
      </c>
      <c r="M40" s="436">
        <f t="shared" si="13"/>
        <v>15</v>
      </c>
      <c r="N40" s="436">
        <f t="shared" si="13"/>
        <v>479</v>
      </c>
      <c r="O40" s="436">
        <f t="shared" si="13"/>
        <v>0</v>
      </c>
      <c r="P40" s="436">
        <f t="shared" si="13"/>
        <v>0</v>
      </c>
      <c r="Q40" s="436">
        <f t="shared" si="13"/>
        <v>479</v>
      </c>
      <c r="R40" s="436">
        <f t="shared" si="13"/>
        <v>11548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603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4.25">
      <c r="A44" s="350"/>
      <c r="B44" s="45" t="str">
        <f>'справка №1-БАЛАНС'!A98</f>
        <v>Дата на съставяне: 30.10.08г</v>
      </c>
      <c r="C44" s="353"/>
      <c r="D44" s="354"/>
      <c r="E44" s="354"/>
      <c r="F44" s="354"/>
      <c r="G44" s="350"/>
      <c r="H44" s="355" t="s">
        <v>604</v>
      </c>
      <c r="I44" s="355"/>
      <c r="J44" s="355"/>
      <c r="K44" s="600"/>
      <c r="L44" s="600"/>
      <c r="M44" s="600"/>
      <c r="N44" s="600"/>
      <c r="O44" s="572" t="s">
        <v>777</v>
      </c>
      <c r="P44" s="568"/>
      <c r="Q44" s="568"/>
      <c r="R44" s="568"/>
    </row>
    <row r="45" spans="1:18" ht="12">
      <c r="A45" s="348"/>
      <c r="B45" s="348"/>
      <c r="C45" s="348"/>
      <c r="D45" s="526"/>
      <c r="E45" s="526"/>
      <c r="F45" s="526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2">
      <selection activeCell="C68" sqref="C68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8" t="s">
        <v>605</v>
      </c>
      <c r="B1" s="608"/>
      <c r="C1" s="608"/>
      <c r="D1" s="608"/>
      <c r="E1" s="608"/>
      <c r="F1" s="137"/>
    </row>
    <row r="2" spans="1:6" ht="12">
      <c r="A2" s="486"/>
      <c r="B2" s="487"/>
      <c r="C2" s="488"/>
      <c r="D2" s="107"/>
      <c r="E2" s="520"/>
      <c r="F2" s="99"/>
    </row>
    <row r="3" spans="1:15" ht="13.5" customHeight="1">
      <c r="A3" s="489" t="s">
        <v>380</v>
      </c>
      <c r="B3" s="611" t="str">
        <f>'справка №1-БАЛАНС'!E3</f>
        <v>ЗММ "МЕТАЛИК "  АД  </v>
      </c>
      <c r="C3" s="612"/>
      <c r="D3" s="521" t="s">
        <v>2</v>
      </c>
      <c r="E3" s="107">
        <f>'справка №1-БАЛАНС'!H3</f>
        <v>112003902</v>
      </c>
      <c r="F3" s="51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3</v>
      </c>
      <c r="B4" s="609" t="str">
        <f>'справка №1-БАЛАНС'!E5</f>
        <v>30.09.2008г</v>
      </c>
      <c r="C4" s="610"/>
      <c r="D4" s="522" t="s">
        <v>860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459</v>
      </c>
      <c r="B6" s="394" t="s">
        <v>6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91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130</v>
      </c>
      <c r="D11" s="119">
        <f>SUM(D12:D14)</f>
        <v>0</v>
      </c>
      <c r="E11" s="120">
        <f>SUM(E12:E14)</f>
        <v>130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>
        <v>130</v>
      </c>
      <c r="D12" s="108"/>
      <c r="E12" s="120">
        <f aca="true" t="shared" si="0" ref="E12:E42">C12-D12</f>
        <v>130</v>
      </c>
      <c r="F12" s="106"/>
    </row>
    <row r="13" spans="1:6" ht="12">
      <c r="A13" s="395" t="s">
        <v>619</v>
      </c>
      <c r="B13" s="396" t="s">
        <v>620</v>
      </c>
      <c r="C13" s="108"/>
      <c r="D13" s="108"/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/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130</v>
      </c>
      <c r="D19" s="104">
        <f>D11+D15+D16</f>
        <v>0</v>
      </c>
      <c r="E19" s="118">
        <f>E11+E15+E16</f>
        <v>130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f>SUM(C25:C27)</f>
        <v>268</v>
      </c>
      <c r="D24" s="119">
        <f>SUM(D25:D27)</f>
        <v>268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265</v>
      </c>
      <c r="D26" s="108">
        <v>265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>
        <v>3</v>
      </c>
      <c r="D27" s="108">
        <v>3</v>
      </c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598</v>
      </c>
      <c r="D28" s="108">
        <v>598</v>
      </c>
      <c r="E28" s="120">
        <f t="shared" si="0"/>
        <v>0</v>
      </c>
      <c r="F28" s="106"/>
    </row>
    <row r="29" spans="1:6" ht="12">
      <c r="A29" s="395" t="s">
        <v>646</v>
      </c>
      <c r="B29" s="396" t="s">
        <v>647</v>
      </c>
      <c r="C29" s="108"/>
      <c r="D29" s="108"/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19">
        <f>SUM(C34:C37)</f>
        <v>76</v>
      </c>
      <c r="D33" s="119">
        <f>SUM(D34:D37)</f>
        <v>76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/>
      <c r="D34" s="108"/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76</v>
      </c>
      <c r="D35" s="108">
        <v>76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286</v>
      </c>
      <c r="D38" s="119">
        <f>SUM(D39:D42)</f>
        <v>286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>
        <v>286</v>
      </c>
      <c r="D42" s="108">
        <v>286</v>
      </c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1228</v>
      </c>
      <c r="D43" s="104">
        <f>D24+D28+D29+D31+D30+D32+D33+D38</f>
        <v>1228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1358</v>
      </c>
      <c r="D44" s="103">
        <f>D43+D21+D19+D9</f>
        <v>1228</v>
      </c>
      <c r="E44" s="118">
        <f>E43+E21+E19+E9</f>
        <v>130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272</v>
      </c>
    </row>
    <row r="48" spans="1:6" s="100" customFormat="1" ht="24">
      <c r="A48" s="388" t="s">
        <v>459</v>
      </c>
      <c r="B48" s="389" t="s">
        <v>6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12</v>
      </c>
      <c r="B50" s="391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v>6</v>
      </c>
      <c r="D52" s="103">
        <f>SUM(D53:D55)</f>
        <v>0</v>
      </c>
      <c r="E52" s="119">
        <f>C52-D52</f>
        <v>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>
        <v>6</v>
      </c>
      <c r="D55" s="108"/>
      <c r="E55" s="119">
        <f t="shared" si="1"/>
        <v>6</v>
      </c>
      <c r="F55" s="108"/>
    </row>
    <row r="56" spans="1:16" ht="24">
      <c r="A56" s="395" t="s">
        <v>690</v>
      </c>
      <c r="B56" s="396" t="s">
        <v>691</v>
      </c>
      <c r="C56" s="103"/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136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139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/>
      <c r="D64" s="108"/>
      <c r="E64" s="119">
        <f t="shared" si="1"/>
        <v>0</v>
      </c>
      <c r="F64" s="110"/>
    </row>
    <row r="65" spans="1:6" ht="12">
      <c r="A65" s="395" t="s">
        <v>705</v>
      </c>
      <c r="B65" s="396" t="s">
        <v>706</v>
      </c>
      <c r="C65" s="109"/>
      <c r="D65" s="109"/>
      <c r="E65" s="119">
        <f t="shared" si="1"/>
        <v>0</v>
      </c>
      <c r="F65" s="111"/>
    </row>
    <row r="66" spans="1:16" ht="12">
      <c r="A66" s="397" t="s">
        <v>707</v>
      </c>
      <c r="B66" s="393" t="s">
        <v>708</v>
      </c>
      <c r="C66" s="104">
        <f>C52+C56+C61+C62+C63+C64</f>
        <v>6</v>
      </c>
      <c r="D66" s="103">
        <f>D52+D56+D61+D62+D63+D64</f>
        <v>0</v>
      </c>
      <c r="E66" s="119">
        <f t="shared" si="1"/>
        <v>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>
        <v>958</v>
      </c>
      <c r="D68" s="108"/>
      <c r="E68" s="119">
        <f t="shared" si="1"/>
        <v>958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19">
        <f>SUM(C72:C74)</f>
        <v>1224</v>
      </c>
      <c r="D71" s="119">
        <f>SUM(D72:D74)</f>
        <v>1224</v>
      </c>
      <c r="E71" s="105"/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>
        <v>417</v>
      </c>
      <c r="D72" s="108">
        <v>417</v>
      </c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>
        <f>1224-417</f>
        <v>807</v>
      </c>
      <c r="D74" s="108">
        <v>807</v>
      </c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v>182</v>
      </c>
      <c r="D75" s="103">
        <v>182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>
        <v>182</v>
      </c>
      <c r="D76" s="108">
        <v>182</v>
      </c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SUM(C86:C89)</f>
        <v>1872</v>
      </c>
      <c r="D85" s="104">
        <f>SUM(D86:D89)</f>
        <v>1872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507</v>
      </c>
      <c r="D86" s="108">
        <v>507</v>
      </c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>
        <v>1246</v>
      </c>
      <c r="D87" s="108">
        <v>1246</v>
      </c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>
        <v>119</v>
      </c>
      <c r="D89" s="108">
        <v>119</v>
      </c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4">
        <f>SUM(C91:C93)</f>
        <v>46</v>
      </c>
      <c r="D90" s="104">
        <f>SUM(D91:D93)</f>
        <v>46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/>
      <c r="D91" s="108"/>
      <c r="E91" s="119">
        <f t="shared" si="1"/>
        <v>0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46</v>
      </c>
      <c r="D93" s="108">
        <v>46</v>
      </c>
      <c r="E93" s="119">
        <f t="shared" si="1"/>
        <v>0</v>
      </c>
      <c r="F93" s="108"/>
    </row>
    <row r="94" spans="1:6" ht="12">
      <c r="A94" s="395" t="s">
        <v>754</v>
      </c>
      <c r="B94" s="396" t="s">
        <v>755</v>
      </c>
      <c r="C94" s="108">
        <v>33</v>
      </c>
      <c r="D94" s="108">
        <v>33</v>
      </c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>
        <v>94</v>
      </c>
      <c r="D95" s="108">
        <v>94</v>
      </c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SUM(C71+C75+C80+C85+C90+C94+C95)</f>
        <v>3451</v>
      </c>
      <c r="D96" s="104">
        <f>SUM(D71+D75+D80+D85+D90+D94+D95)</f>
        <v>3451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C66+C68+C96</f>
        <v>4415</v>
      </c>
      <c r="D97" s="104">
        <f>D96+D68+D66</f>
        <v>3451</v>
      </c>
      <c r="E97" s="104">
        <f>E96+E68+E66</f>
        <v>964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3" customFormat="1" ht="24">
      <c r="A100" s="115" t="s">
        <v>459</v>
      </c>
      <c r="B100" s="394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3" customFormat="1" ht="12">
      <c r="A101" s="115" t="s">
        <v>12</v>
      </c>
      <c r="B101" s="394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7" t="s">
        <v>776</v>
      </c>
      <c r="B107" s="607"/>
      <c r="C107" s="607"/>
      <c r="D107" s="607"/>
      <c r="E107" s="607"/>
      <c r="F107" s="60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6" t="str">
        <f>'справка №1-БАЛАНС'!A98</f>
        <v>Дата на съставяне: 30.10.08г</v>
      </c>
      <c r="B109" s="606"/>
      <c r="C109" s="606" t="s">
        <v>378</v>
      </c>
      <c r="D109" s="606"/>
      <c r="E109" s="606"/>
      <c r="F109" s="60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5" t="s">
        <v>777</v>
      </c>
      <c r="D111" s="605"/>
      <c r="E111" s="605"/>
      <c r="F111" s="605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86:D89 C72:D74 C53:D55 F53:F55 C57:D65 F57:F65 C68:D68 F68 C76:D79 F72:F74 C81:D84 F76:F79 C34:D37 F81:F84 C102:E104 F86:F89 C25:D32 F91:F95 C91:D95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7" sqref="F17"/>
    </sheetView>
  </sheetViews>
  <sheetFormatPr defaultColWidth="9.00390625" defaultRowHeight="12.75"/>
  <cols>
    <col min="1" max="1" width="52.75390625" style="107" customWidth="1"/>
    <col min="2" max="2" width="9.125" style="519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380</v>
      </c>
      <c r="B4" s="613" t="str">
        <f>'справка №1-БАЛАНС'!E3</f>
        <v>ЗММ "МЕТАЛИК "  АД  </v>
      </c>
      <c r="C4" s="613"/>
      <c r="D4" s="613"/>
      <c r="E4" s="613"/>
      <c r="F4" s="613"/>
      <c r="G4" s="619" t="s">
        <v>2</v>
      </c>
      <c r="H4" s="619"/>
      <c r="I4" s="496">
        <f>'справка №1-БАЛАНС'!H3</f>
        <v>112003902</v>
      </c>
    </row>
    <row r="5" spans="1:9" ht="15">
      <c r="A5" s="497" t="s">
        <v>3</v>
      </c>
      <c r="B5" s="614" t="str">
        <f>'справка №1-БАЛАНС'!E5</f>
        <v>30.09.2008г</v>
      </c>
      <c r="C5" s="614"/>
      <c r="D5" s="614"/>
      <c r="E5" s="614"/>
      <c r="F5" s="614"/>
      <c r="G5" s="617" t="s">
        <v>860</v>
      </c>
      <c r="H5" s="618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780</v>
      </c>
    </row>
    <row r="7" spans="1:9" s="515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5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5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6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6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6" customFormat="1" ht="15">
      <c r="A12" s="76" t="s">
        <v>790</v>
      </c>
      <c r="B12" s="90" t="s">
        <v>791</v>
      </c>
      <c r="C12" s="437"/>
      <c r="D12" s="98"/>
      <c r="E12" s="98"/>
      <c r="F12" s="98"/>
      <c r="G12" s="98"/>
      <c r="H12" s="98"/>
      <c r="I12" s="433">
        <f>F12+G12-H12</f>
        <v>0</v>
      </c>
    </row>
    <row r="13" spans="1:9" s="516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6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6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6" customFormat="1" ht="12">
      <c r="A16" s="76" t="s">
        <v>76</v>
      </c>
      <c r="B16" s="90" t="s">
        <v>797</v>
      </c>
      <c r="C16" s="98">
        <f>5610+10000+245</f>
        <v>15855</v>
      </c>
      <c r="D16" s="98"/>
      <c r="E16" s="98"/>
      <c r="F16" s="98">
        <v>219</v>
      </c>
      <c r="G16" s="98"/>
      <c r="H16" s="98"/>
      <c r="I16" s="433">
        <f t="shared" si="0"/>
        <v>219</v>
      </c>
    </row>
    <row r="17" spans="1:9" s="516" customFormat="1" ht="12">
      <c r="A17" s="91" t="s">
        <v>560</v>
      </c>
      <c r="B17" s="92" t="s">
        <v>798</v>
      </c>
      <c r="C17" s="433">
        <f>SUM(C12:C16)</f>
        <v>15855</v>
      </c>
      <c r="D17" s="433">
        <f aca="true" t="shared" si="1" ref="D17:I17">SUM(D12:D16)</f>
        <v>0</v>
      </c>
      <c r="E17" s="433">
        <f t="shared" si="1"/>
        <v>0</v>
      </c>
      <c r="F17" s="433">
        <f t="shared" si="1"/>
        <v>219</v>
      </c>
      <c r="G17" s="433">
        <f t="shared" si="1"/>
        <v>0</v>
      </c>
      <c r="H17" s="433">
        <f t="shared" si="1"/>
        <v>0</v>
      </c>
      <c r="I17" s="433">
        <f t="shared" si="1"/>
        <v>219</v>
      </c>
    </row>
    <row r="18" spans="1:9" s="516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6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1" t="s">
        <v>577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6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6" customFormat="1" ht="15" customHeight="1">
      <c r="A30" s="45" t="str">
        <f>'справка №1-БАЛАНС'!A98</f>
        <v>Дата на съставяне: 30.10.08г</v>
      </c>
      <c r="B30" s="616"/>
      <c r="C30" s="616"/>
      <c r="D30" s="455" t="s">
        <v>815</v>
      </c>
      <c r="E30" s="615"/>
      <c r="F30" s="615"/>
      <c r="G30" s="615"/>
      <c r="H30" s="419" t="s">
        <v>777</v>
      </c>
      <c r="I30" s="615"/>
      <c r="J30" s="615"/>
    </row>
    <row r="31" spans="1:9" s="516" customFormat="1" ht="12">
      <c r="A31" s="348"/>
      <c r="B31" s="387"/>
      <c r="C31" s="348"/>
      <c r="D31" s="518"/>
      <c r="E31" s="518"/>
      <c r="F31" s="518"/>
      <c r="G31" s="518"/>
      <c r="H31" s="518"/>
      <c r="I31" s="518"/>
    </row>
    <row r="32" spans="1:9" s="516" customFormat="1" ht="12">
      <c r="A32" s="348"/>
      <c r="B32" s="387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7"/>
      <c r="B33" s="519"/>
      <c r="C33" s="107"/>
      <c r="D33" s="520"/>
      <c r="E33" s="520"/>
      <c r="F33" s="520"/>
      <c r="G33" s="520"/>
      <c r="H33" s="520"/>
      <c r="I33" s="520"/>
    </row>
    <row r="34" spans="1:9" s="516" customFormat="1" ht="12">
      <c r="A34" s="107"/>
      <c r="B34" s="519"/>
      <c r="C34" s="107"/>
      <c r="D34" s="520"/>
      <c r="E34" s="520"/>
      <c r="F34" s="520"/>
      <c r="G34" s="520"/>
      <c r="H34" s="520"/>
      <c r="I34" s="520"/>
    </row>
    <row r="35" spans="1:9" s="516" customFormat="1" ht="12">
      <c r="A35" s="107"/>
      <c r="B35" s="519"/>
      <c r="C35" s="107"/>
      <c r="D35" s="520"/>
      <c r="E35" s="520"/>
      <c r="F35" s="520"/>
      <c r="G35" s="520"/>
      <c r="H35" s="520"/>
      <c r="I35" s="520"/>
    </row>
    <row r="36" spans="1:9" s="516" customFormat="1" ht="12">
      <c r="A36" s="107"/>
      <c r="B36" s="519"/>
      <c r="C36" s="107"/>
      <c r="D36" s="520"/>
      <c r="E36" s="520"/>
      <c r="F36" s="520"/>
      <c r="G36" s="520"/>
      <c r="H36" s="520"/>
      <c r="I36" s="520"/>
    </row>
    <row r="37" spans="1:9" s="516" customFormat="1" ht="12">
      <c r="A37" s="107"/>
      <c r="B37" s="519"/>
      <c r="C37" s="107"/>
      <c r="D37" s="520"/>
      <c r="E37" s="520"/>
      <c r="F37" s="520"/>
      <c r="G37" s="520"/>
      <c r="H37" s="520"/>
      <c r="I37" s="520"/>
    </row>
    <row r="38" spans="1:9" s="516" customFormat="1" ht="12">
      <c r="A38" s="107"/>
      <c r="B38" s="519"/>
      <c r="C38" s="107"/>
      <c r="D38" s="520"/>
      <c r="E38" s="520"/>
      <c r="F38" s="520"/>
      <c r="G38" s="520"/>
      <c r="H38" s="520"/>
      <c r="I38" s="520"/>
    </row>
    <row r="39" spans="1:9" s="516" customFormat="1" ht="12">
      <c r="A39" s="107"/>
      <c r="B39" s="519"/>
      <c r="C39" s="107"/>
      <c r="D39" s="520"/>
      <c r="E39" s="520"/>
      <c r="F39" s="520"/>
      <c r="G39" s="520"/>
      <c r="H39" s="520"/>
      <c r="I39" s="520"/>
    </row>
    <row r="40" spans="1:9" s="516" customFormat="1" ht="12">
      <c r="A40" s="107"/>
      <c r="B40" s="519"/>
      <c r="C40" s="107"/>
      <c r="D40" s="520"/>
      <c r="E40" s="520"/>
      <c r="F40" s="520"/>
      <c r="G40" s="520"/>
      <c r="H40" s="520"/>
      <c r="I40" s="520"/>
    </row>
    <row r="41" spans="1:9" s="516" customFormat="1" ht="12">
      <c r="A41" s="107"/>
      <c r="B41" s="519"/>
      <c r="C41" s="107"/>
      <c r="D41" s="520"/>
      <c r="E41" s="520"/>
      <c r="F41" s="520"/>
      <c r="G41" s="520"/>
      <c r="H41" s="520"/>
      <c r="I41" s="520"/>
    </row>
    <row r="42" spans="1:9" s="516" customFormat="1" ht="12">
      <c r="A42" s="107"/>
      <c r="B42" s="519"/>
      <c r="C42" s="107"/>
      <c r="D42" s="520"/>
      <c r="E42" s="520"/>
      <c r="F42" s="520"/>
      <c r="G42" s="520"/>
      <c r="H42" s="520"/>
      <c r="I42" s="520"/>
    </row>
    <row r="43" spans="1:9" s="516" customFormat="1" ht="12">
      <c r="A43" s="107"/>
      <c r="B43" s="519"/>
      <c r="C43" s="107"/>
      <c r="D43" s="520"/>
      <c r="E43" s="520"/>
      <c r="F43" s="520"/>
      <c r="G43" s="520"/>
      <c r="H43" s="520"/>
      <c r="I43" s="520"/>
    </row>
    <row r="44" spans="1:9" s="516" customFormat="1" ht="12">
      <c r="A44" s="107"/>
      <c r="B44" s="519"/>
      <c r="C44" s="107"/>
      <c r="D44" s="520"/>
      <c r="E44" s="520"/>
      <c r="F44" s="520"/>
      <c r="G44" s="520"/>
      <c r="H44" s="520"/>
      <c r="I44" s="520"/>
    </row>
    <row r="45" spans="1:9" s="516" customFormat="1" ht="12">
      <c r="A45" s="107"/>
      <c r="B45" s="519"/>
      <c r="C45" s="107"/>
      <c r="D45" s="520"/>
      <c r="E45" s="520"/>
      <c r="F45" s="520"/>
      <c r="G45" s="520"/>
      <c r="H45" s="520"/>
      <c r="I45" s="520"/>
    </row>
    <row r="46" spans="1:9" s="516" customFormat="1" ht="12">
      <c r="A46" s="107"/>
      <c r="B46" s="519"/>
      <c r="C46" s="107"/>
      <c r="D46" s="520"/>
      <c r="E46" s="520"/>
      <c r="F46" s="520"/>
      <c r="G46" s="520"/>
      <c r="H46" s="520"/>
      <c r="I46" s="520"/>
    </row>
    <row r="47" spans="1:9" s="516" customFormat="1" ht="12">
      <c r="A47" s="107"/>
      <c r="B47" s="519"/>
      <c r="C47" s="107"/>
      <c r="D47" s="520"/>
      <c r="E47" s="520"/>
      <c r="F47" s="520"/>
      <c r="G47" s="520"/>
      <c r="H47" s="520"/>
      <c r="I47" s="520"/>
    </row>
    <row r="48" spans="1:9" s="516" customFormat="1" ht="12">
      <c r="A48" s="107"/>
      <c r="B48" s="519"/>
      <c r="C48" s="107"/>
      <c r="D48" s="520"/>
      <c r="E48" s="520"/>
      <c r="F48" s="520"/>
      <c r="G48" s="520"/>
      <c r="H48" s="520"/>
      <c r="I48" s="520"/>
    </row>
    <row r="49" spans="1:9" s="516" customFormat="1" ht="12">
      <c r="A49" s="107"/>
      <c r="B49" s="519"/>
      <c r="C49" s="107"/>
      <c r="D49" s="520"/>
      <c r="E49" s="520"/>
      <c r="F49" s="520"/>
      <c r="G49" s="520"/>
      <c r="H49" s="520"/>
      <c r="I49" s="520"/>
    </row>
    <row r="50" spans="1:9" s="516" customFormat="1" ht="12">
      <c r="A50" s="107"/>
      <c r="B50" s="519"/>
      <c r="C50" s="107"/>
      <c r="D50" s="520"/>
      <c r="E50" s="520"/>
      <c r="F50" s="520"/>
      <c r="G50" s="520"/>
      <c r="H50" s="520"/>
      <c r="I50" s="520"/>
    </row>
    <row r="51" spans="1:9" s="516" customFormat="1" ht="12">
      <c r="A51" s="107"/>
      <c r="B51" s="519"/>
      <c r="C51" s="107"/>
      <c r="D51" s="520"/>
      <c r="E51" s="520"/>
      <c r="F51" s="520"/>
      <c r="G51" s="520"/>
      <c r="H51" s="520"/>
      <c r="I51" s="520"/>
    </row>
    <row r="52" spans="1:9" s="516" customFormat="1" ht="12">
      <c r="A52" s="107"/>
      <c r="B52" s="519"/>
      <c r="C52" s="107"/>
      <c r="D52" s="520"/>
      <c r="E52" s="520"/>
      <c r="F52" s="520"/>
      <c r="G52" s="520"/>
      <c r="H52" s="520"/>
      <c r="I52" s="520"/>
    </row>
    <row r="53" spans="1:9" s="516" customFormat="1" ht="12">
      <c r="A53" s="107"/>
      <c r="B53" s="519"/>
      <c r="C53" s="107"/>
      <c r="D53" s="520"/>
      <c r="E53" s="520"/>
      <c r="F53" s="520"/>
      <c r="G53" s="520"/>
      <c r="H53" s="520"/>
      <c r="I53" s="520"/>
    </row>
    <row r="54" spans="1:9" s="516" customFormat="1" ht="12">
      <c r="A54" s="107"/>
      <c r="B54" s="519"/>
      <c r="C54" s="107"/>
      <c r="D54" s="520"/>
      <c r="E54" s="520"/>
      <c r="F54" s="520"/>
      <c r="G54" s="520"/>
      <c r="H54" s="520"/>
      <c r="I54" s="520"/>
    </row>
    <row r="55" spans="1:9" s="516" customFormat="1" ht="12">
      <c r="A55" s="107"/>
      <c r="B55" s="519"/>
      <c r="C55" s="107"/>
      <c r="D55" s="520"/>
      <c r="E55" s="520"/>
      <c r="F55" s="520"/>
      <c r="G55" s="520"/>
      <c r="H55" s="520"/>
      <c r="I55" s="520"/>
    </row>
    <row r="56" spans="1:9" s="516" customFormat="1" ht="12">
      <c r="A56" s="107"/>
      <c r="B56" s="519"/>
      <c r="C56" s="107"/>
      <c r="D56" s="520"/>
      <c r="E56" s="520"/>
      <c r="F56" s="520"/>
      <c r="G56" s="520"/>
      <c r="H56" s="520"/>
      <c r="I56" s="520"/>
    </row>
    <row r="57" spans="1:9" s="516" customFormat="1" ht="12">
      <c r="A57" s="107"/>
      <c r="B57" s="519"/>
      <c r="C57" s="107"/>
      <c r="D57" s="520"/>
      <c r="E57" s="520"/>
      <c r="F57" s="520"/>
      <c r="G57" s="520"/>
      <c r="H57" s="520"/>
      <c r="I57" s="520"/>
    </row>
    <row r="58" spans="1:9" s="516" customFormat="1" ht="12">
      <c r="A58" s="107"/>
      <c r="B58" s="519"/>
      <c r="C58" s="107"/>
      <c r="D58" s="520"/>
      <c r="E58" s="520"/>
      <c r="F58" s="520"/>
      <c r="G58" s="520"/>
      <c r="H58" s="520"/>
      <c r="I58" s="520"/>
    </row>
    <row r="59" spans="1:9" s="516" customFormat="1" ht="12">
      <c r="A59" s="107"/>
      <c r="B59" s="519"/>
      <c r="C59" s="107"/>
      <c r="D59" s="520"/>
      <c r="E59" s="520"/>
      <c r="F59" s="520"/>
      <c r="G59" s="520"/>
      <c r="H59" s="520"/>
      <c r="I59" s="520"/>
    </row>
    <row r="60" spans="1:9" s="516" customFormat="1" ht="12">
      <c r="A60" s="107"/>
      <c r="B60" s="519"/>
      <c r="C60" s="107"/>
      <c r="D60" s="520"/>
      <c r="E60" s="520"/>
      <c r="F60" s="520"/>
      <c r="G60" s="520"/>
      <c r="H60" s="520"/>
      <c r="I60" s="520"/>
    </row>
    <row r="61" spans="1:9" s="516" customFormat="1" ht="12">
      <c r="A61" s="107"/>
      <c r="B61" s="519"/>
      <c r="C61" s="107"/>
      <c r="D61" s="520"/>
      <c r="E61" s="520"/>
      <c r="F61" s="520"/>
      <c r="G61" s="520"/>
      <c r="H61" s="520"/>
      <c r="I61" s="520"/>
    </row>
    <row r="62" spans="1:9" s="516" customFormat="1" ht="12">
      <c r="A62" s="107"/>
      <c r="B62" s="519"/>
      <c r="C62" s="107"/>
      <c r="D62" s="520"/>
      <c r="E62" s="520"/>
      <c r="F62" s="520"/>
      <c r="G62" s="520"/>
      <c r="H62" s="520"/>
      <c r="I62" s="520"/>
    </row>
    <row r="63" spans="1:9" s="516" customFormat="1" ht="12">
      <c r="A63" s="107"/>
      <c r="B63" s="519"/>
      <c r="C63" s="107"/>
      <c r="D63" s="520"/>
      <c r="E63" s="520"/>
      <c r="F63" s="520"/>
      <c r="G63" s="520"/>
      <c r="H63" s="520"/>
      <c r="I63" s="520"/>
    </row>
    <row r="64" spans="1:9" s="516" customFormat="1" ht="12">
      <c r="A64" s="107"/>
      <c r="B64" s="519"/>
      <c r="C64" s="107"/>
      <c r="D64" s="520"/>
      <c r="E64" s="520"/>
      <c r="F64" s="520"/>
      <c r="G64" s="520"/>
      <c r="H64" s="520"/>
      <c r="I64" s="520"/>
    </row>
    <row r="65" spans="1:9" s="516" customFormat="1" ht="12">
      <c r="A65" s="107"/>
      <c r="B65" s="519"/>
      <c r="C65" s="107"/>
      <c r="D65" s="520"/>
      <c r="E65" s="520"/>
      <c r="F65" s="520"/>
      <c r="G65" s="520"/>
      <c r="H65" s="520"/>
      <c r="I65" s="520"/>
    </row>
    <row r="66" spans="1:9" s="516" customFormat="1" ht="12">
      <c r="A66" s="107"/>
      <c r="B66" s="519"/>
      <c r="C66" s="107"/>
      <c r="D66" s="520"/>
      <c r="E66" s="520"/>
      <c r="F66" s="520"/>
      <c r="G66" s="520"/>
      <c r="H66" s="520"/>
      <c r="I66" s="520"/>
    </row>
    <row r="67" spans="1:9" s="516" customFormat="1" ht="12">
      <c r="A67" s="107"/>
      <c r="B67" s="519"/>
      <c r="C67" s="107"/>
      <c r="D67" s="520"/>
      <c r="E67" s="520"/>
      <c r="F67" s="520"/>
      <c r="G67" s="520"/>
      <c r="H67" s="520"/>
      <c r="I67" s="520"/>
    </row>
    <row r="68" spans="1:9" s="516" customFormat="1" ht="12">
      <c r="A68" s="107"/>
      <c r="B68" s="519"/>
      <c r="C68" s="107"/>
      <c r="D68" s="520"/>
      <c r="E68" s="520"/>
      <c r="F68" s="520"/>
      <c r="G68" s="520"/>
      <c r="H68" s="520"/>
      <c r="I68" s="520"/>
    </row>
    <row r="69" spans="1:9" s="516" customFormat="1" ht="12">
      <c r="A69" s="107"/>
      <c r="B69" s="519"/>
      <c r="C69" s="107"/>
      <c r="D69" s="520"/>
      <c r="E69" s="520"/>
      <c r="F69" s="520"/>
      <c r="G69" s="520"/>
      <c r="H69" s="520"/>
      <c r="I69" s="520"/>
    </row>
    <row r="70" spans="1:9" s="516" customFormat="1" ht="12">
      <c r="A70" s="107"/>
      <c r="B70" s="519"/>
      <c r="C70" s="107"/>
      <c r="D70" s="520"/>
      <c r="E70" s="520"/>
      <c r="F70" s="520"/>
      <c r="G70" s="520"/>
      <c r="H70" s="520"/>
      <c r="I70" s="520"/>
    </row>
    <row r="71" spans="1:9" s="516" customFormat="1" ht="12">
      <c r="A71" s="107"/>
      <c r="B71" s="519"/>
      <c r="C71" s="107"/>
      <c r="D71" s="520"/>
      <c r="E71" s="520"/>
      <c r="F71" s="520"/>
      <c r="G71" s="520"/>
      <c r="H71" s="520"/>
      <c r="I71" s="520"/>
    </row>
    <row r="72" spans="1:9" s="516" customFormat="1" ht="12">
      <c r="A72" s="107"/>
      <c r="B72" s="519"/>
      <c r="C72" s="107"/>
      <c r="D72" s="520"/>
      <c r="E72" s="520"/>
      <c r="F72" s="520"/>
      <c r="G72" s="520"/>
      <c r="H72" s="520"/>
      <c r="I72" s="520"/>
    </row>
    <row r="73" spans="1:9" s="516" customFormat="1" ht="12">
      <c r="A73" s="107"/>
      <c r="B73" s="519"/>
      <c r="C73" s="107"/>
      <c r="D73" s="520"/>
      <c r="E73" s="520"/>
      <c r="F73" s="520"/>
      <c r="G73" s="520"/>
      <c r="H73" s="520"/>
      <c r="I73" s="520"/>
    </row>
    <row r="74" spans="1:9" s="516" customFormat="1" ht="12">
      <c r="A74" s="107"/>
      <c r="B74" s="519"/>
      <c r="C74" s="107"/>
      <c r="D74" s="520"/>
      <c r="E74" s="520"/>
      <c r="F74" s="520"/>
      <c r="G74" s="520"/>
      <c r="H74" s="520"/>
      <c r="I74" s="520"/>
    </row>
    <row r="75" spans="1:9" s="516" customFormat="1" ht="12">
      <c r="A75" s="107"/>
      <c r="B75" s="519"/>
      <c r="C75" s="107"/>
      <c r="D75" s="520"/>
      <c r="E75" s="520"/>
      <c r="F75" s="520"/>
      <c r="G75" s="520"/>
      <c r="H75" s="520"/>
      <c r="I75" s="520"/>
    </row>
    <row r="76" spans="1:9" s="516" customFormat="1" ht="12">
      <c r="A76" s="107"/>
      <c r="B76" s="519"/>
      <c r="C76" s="107"/>
      <c r="D76" s="520"/>
      <c r="E76" s="520"/>
      <c r="F76" s="520"/>
      <c r="G76" s="520"/>
      <c r="H76" s="520"/>
      <c r="I76" s="520"/>
    </row>
    <row r="77" spans="1:9" s="516" customFormat="1" ht="12">
      <c r="A77" s="107"/>
      <c r="B77" s="519"/>
      <c r="C77" s="107"/>
      <c r="D77" s="520"/>
      <c r="E77" s="520"/>
      <c r="F77" s="520"/>
      <c r="G77" s="520"/>
      <c r="H77" s="520"/>
      <c r="I77" s="520"/>
    </row>
    <row r="78" spans="1:9" s="516" customFormat="1" ht="12">
      <c r="A78" s="107"/>
      <c r="B78" s="519"/>
      <c r="C78" s="107"/>
      <c r="D78" s="520"/>
      <c r="E78" s="520"/>
      <c r="F78" s="520"/>
      <c r="G78" s="520"/>
      <c r="H78" s="520"/>
      <c r="I78" s="520"/>
    </row>
    <row r="79" spans="1:9" s="516" customFormat="1" ht="12">
      <c r="A79" s="107"/>
      <c r="B79" s="519"/>
      <c r="C79" s="107"/>
      <c r="D79" s="520"/>
      <c r="E79" s="520"/>
      <c r="F79" s="520"/>
      <c r="G79" s="520"/>
      <c r="H79" s="520"/>
      <c r="I79" s="520"/>
    </row>
    <row r="80" spans="1:9" s="516" customFormat="1" ht="12">
      <c r="A80" s="107"/>
      <c r="B80" s="519"/>
      <c r="C80" s="107"/>
      <c r="D80" s="520"/>
      <c r="E80" s="520"/>
      <c r="F80" s="520"/>
      <c r="G80" s="520"/>
      <c r="H80" s="520"/>
      <c r="I80" s="520"/>
    </row>
    <row r="81" spans="1:9" s="516" customFormat="1" ht="12">
      <c r="A81" s="107"/>
      <c r="B81" s="519"/>
      <c r="C81" s="107"/>
      <c r="D81" s="520"/>
      <c r="E81" s="520"/>
      <c r="F81" s="520"/>
      <c r="G81" s="520"/>
      <c r="H81" s="520"/>
      <c r="I81" s="520"/>
    </row>
    <row r="82" spans="1:9" s="516" customFormat="1" ht="12">
      <c r="A82" s="107"/>
      <c r="B82" s="519"/>
      <c r="C82" s="107"/>
      <c r="D82" s="520"/>
      <c r="E82" s="520"/>
      <c r="F82" s="520"/>
      <c r="G82" s="520"/>
      <c r="H82" s="520"/>
      <c r="I82" s="520"/>
    </row>
    <row r="83" spans="1:9" s="516" customFormat="1" ht="12">
      <c r="A83" s="107"/>
      <c r="B83" s="519"/>
      <c r="C83" s="107"/>
      <c r="D83" s="520"/>
      <c r="E83" s="520"/>
      <c r="F83" s="520"/>
      <c r="G83" s="520"/>
      <c r="H83" s="520"/>
      <c r="I83" s="520"/>
    </row>
    <row r="84" spans="1:9" s="516" customFormat="1" ht="12">
      <c r="A84" s="107"/>
      <c r="B84" s="519"/>
      <c r="C84" s="107"/>
      <c r="D84" s="520"/>
      <c r="E84" s="520"/>
      <c r="F84" s="520"/>
      <c r="G84" s="520"/>
      <c r="H84" s="520"/>
      <c r="I84" s="520"/>
    </row>
    <row r="85" spans="1:9" s="516" customFormat="1" ht="12">
      <c r="A85" s="107"/>
      <c r="B85" s="519"/>
      <c r="C85" s="107"/>
      <c r="D85" s="520"/>
      <c r="E85" s="520"/>
      <c r="F85" s="520"/>
      <c r="G85" s="520"/>
      <c r="H85" s="520"/>
      <c r="I85" s="520"/>
    </row>
    <row r="86" spans="1:9" s="516" customFormat="1" ht="12">
      <c r="A86" s="107"/>
      <c r="B86" s="519"/>
      <c r="C86" s="107"/>
      <c r="D86" s="520"/>
      <c r="E86" s="520"/>
      <c r="F86" s="520"/>
      <c r="G86" s="520"/>
      <c r="H86" s="520"/>
      <c r="I86" s="520"/>
    </row>
    <row r="87" spans="1:9" s="516" customFormat="1" ht="12">
      <c r="A87" s="107"/>
      <c r="B87" s="519"/>
      <c r="C87" s="107"/>
      <c r="D87" s="520"/>
      <c r="E87" s="520"/>
      <c r="F87" s="520"/>
      <c r="G87" s="520"/>
      <c r="H87" s="520"/>
      <c r="I87" s="520"/>
    </row>
    <row r="88" spans="1:9" s="516" customFormat="1" ht="12">
      <c r="A88" s="107"/>
      <c r="B88" s="519"/>
      <c r="C88" s="107"/>
      <c r="D88" s="520"/>
      <c r="E88" s="520"/>
      <c r="F88" s="520"/>
      <c r="G88" s="520"/>
      <c r="H88" s="520"/>
      <c r="I88" s="520"/>
    </row>
    <row r="89" spans="1:9" s="516" customFormat="1" ht="12">
      <c r="A89" s="107"/>
      <c r="B89" s="519"/>
      <c r="C89" s="107"/>
      <c r="D89" s="520"/>
      <c r="E89" s="520"/>
      <c r="F89" s="520"/>
      <c r="G89" s="520"/>
      <c r="H89" s="520"/>
      <c r="I89" s="520"/>
    </row>
    <row r="90" spans="1:9" s="516" customFormat="1" ht="12">
      <c r="A90" s="107"/>
      <c r="B90" s="519"/>
      <c r="C90" s="107"/>
      <c r="D90" s="520"/>
      <c r="E90" s="520"/>
      <c r="F90" s="520"/>
      <c r="G90" s="520"/>
      <c r="H90" s="520"/>
      <c r="I90" s="520"/>
    </row>
    <row r="91" spans="1:9" s="516" customFormat="1" ht="12">
      <c r="A91" s="107"/>
      <c r="B91" s="519"/>
      <c r="C91" s="107"/>
      <c r="D91" s="520"/>
      <c r="E91" s="520"/>
      <c r="F91" s="520"/>
      <c r="G91" s="520"/>
      <c r="H91" s="520"/>
      <c r="I91" s="520"/>
    </row>
    <row r="92" spans="1:9" s="516" customFormat="1" ht="12">
      <c r="A92" s="107"/>
      <c r="B92" s="519"/>
      <c r="C92" s="107"/>
      <c r="D92" s="520"/>
      <c r="E92" s="520"/>
      <c r="F92" s="520"/>
      <c r="G92" s="520"/>
      <c r="H92" s="520"/>
      <c r="I92" s="520"/>
    </row>
    <row r="93" spans="1:9" s="516" customFormat="1" ht="12">
      <c r="A93" s="107"/>
      <c r="B93" s="519"/>
      <c r="C93" s="107"/>
      <c r="D93" s="520"/>
      <c r="E93" s="520"/>
      <c r="F93" s="520"/>
      <c r="G93" s="520"/>
      <c r="H93" s="520"/>
      <c r="I93" s="520"/>
    </row>
    <row r="94" spans="1:9" s="516" customFormat="1" ht="12">
      <c r="A94" s="107"/>
      <c r="B94" s="519"/>
      <c r="C94" s="107"/>
      <c r="D94" s="520"/>
      <c r="E94" s="520"/>
      <c r="F94" s="520"/>
      <c r="G94" s="520"/>
      <c r="H94" s="520"/>
      <c r="I94" s="520"/>
    </row>
    <row r="95" spans="1:9" s="516" customFormat="1" ht="12">
      <c r="A95" s="107"/>
      <c r="B95" s="519"/>
      <c r="C95" s="107"/>
      <c r="D95" s="520"/>
      <c r="E95" s="520"/>
      <c r="F95" s="520"/>
      <c r="G95" s="520"/>
      <c r="H95" s="520"/>
      <c r="I95" s="520"/>
    </row>
    <row r="96" spans="1:9" s="516" customFormat="1" ht="12">
      <c r="A96" s="107"/>
      <c r="B96" s="519"/>
      <c r="C96" s="107"/>
      <c r="D96" s="520"/>
      <c r="E96" s="520"/>
      <c r="F96" s="520"/>
      <c r="G96" s="520"/>
      <c r="H96" s="520"/>
      <c r="I96" s="520"/>
    </row>
    <row r="97" spans="1:9" s="516" customFormat="1" ht="12">
      <c r="A97" s="107"/>
      <c r="B97" s="519"/>
      <c r="C97" s="107"/>
      <c r="D97" s="520"/>
      <c r="E97" s="520"/>
      <c r="F97" s="520"/>
      <c r="G97" s="520"/>
      <c r="H97" s="520"/>
      <c r="I97" s="520"/>
    </row>
    <row r="98" spans="1:9" s="516" customFormat="1" ht="12">
      <c r="A98" s="107"/>
      <c r="B98" s="519"/>
      <c r="C98" s="107"/>
      <c r="D98" s="520"/>
      <c r="E98" s="520"/>
      <c r="F98" s="520"/>
      <c r="G98" s="520"/>
      <c r="H98" s="520"/>
      <c r="I98" s="520"/>
    </row>
    <row r="99" spans="1:9" s="516" customFormat="1" ht="12">
      <c r="A99" s="107"/>
      <c r="B99" s="519"/>
      <c r="C99" s="107"/>
      <c r="D99" s="520"/>
      <c r="E99" s="520"/>
      <c r="F99" s="520"/>
      <c r="G99" s="520"/>
      <c r="H99" s="520"/>
      <c r="I99" s="520"/>
    </row>
    <row r="100" spans="1:9" s="516" customFormat="1" ht="12">
      <c r="A100" s="107"/>
      <c r="B100" s="519"/>
      <c r="C100" s="107"/>
      <c r="D100" s="520"/>
      <c r="E100" s="520"/>
      <c r="F100" s="520"/>
      <c r="G100" s="520"/>
      <c r="H100" s="520"/>
      <c r="I100" s="520"/>
    </row>
    <row r="101" spans="1:9" s="516" customFormat="1" ht="12">
      <c r="A101" s="107"/>
      <c r="B101" s="519"/>
      <c r="C101" s="107"/>
      <c r="D101" s="520"/>
      <c r="E101" s="520"/>
      <c r="F101" s="520"/>
      <c r="G101" s="520"/>
      <c r="H101" s="520"/>
      <c r="I101" s="520"/>
    </row>
    <row r="102" spans="1:9" s="516" customFormat="1" ht="12">
      <c r="A102" s="107"/>
      <c r="B102" s="519"/>
      <c r="C102" s="107"/>
      <c r="D102" s="520"/>
      <c r="E102" s="520"/>
      <c r="F102" s="520"/>
      <c r="G102" s="520"/>
      <c r="H102" s="520"/>
      <c r="I102" s="520"/>
    </row>
    <row r="103" spans="1:9" s="516" customFormat="1" ht="12">
      <c r="A103" s="107"/>
      <c r="B103" s="519"/>
      <c r="C103" s="107"/>
      <c r="D103" s="520"/>
      <c r="E103" s="520"/>
      <c r="F103" s="520"/>
      <c r="G103" s="520"/>
      <c r="H103" s="520"/>
      <c r="I103" s="520"/>
    </row>
    <row r="104" spans="1:9" s="516" customFormat="1" ht="12">
      <c r="A104" s="107"/>
      <c r="B104" s="519"/>
      <c r="C104" s="107"/>
      <c r="D104" s="520"/>
      <c r="E104" s="520"/>
      <c r="F104" s="520"/>
      <c r="G104" s="520"/>
      <c r="H104" s="520"/>
      <c r="I104" s="520"/>
    </row>
    <row r="105" spans="1:9" s="516" customFormat="1" ht="12">
      <c r="A105" s="107"/>
      <c r="B105" s="519"/>
      <c r="C105" s="107"/>
      <c r="D105" s="520"/>
      <c r="E105" s="520"/>
      <c r="F105" s="520"/>
      <c r="G105" s="520"/>
      <c r="H105" s="520"/>
      <c r="I105" s="520"/>
    </row>
    <row r="106" spans="1:9" s="516" customFormat="1" ht="12">
      <c r="A106" s="107"/>
      <c r="B106" s="519"/>
      <c r="C106" s="107"/>
      <c r="D106" s="520"/>
      <c r="E106" s="520"/>
      <c r="F106" s="520"/>
      <c r="G106" s="520"/>
      <c r="H106" s="520"/>
      <c r="I106" s="520"/>
    </row>
    <row r="107" spans="1:9" s="516" customFormat="1" ht="12">
      <c r="A107" s="107"/>
      <c r="B107" s="519"/>
      <c r="C107" s="107"/>
      <c r="D107" s="520"/>
      <c r="E107" s="520"/>
      <c r="F107" s="520"/>
      <c r="G107" s="520"/>
      <c r="H107" s="520"/>
      <c r="I107" s="520"/>
    </row>
    <row r="108" spans="1:9" s="516" customFormat="1" ht="12">
      <c r="A108" s="107"/>
      <c r="B108" s="519"/>
      <c r="C108" s="107"/>
      <c r="D108" s="520"/>
      <c r="E108" s="520"/>
      <c r="F108" s="520"/>
      <c r="G108" s="520"/>
      <c r="H108" s="520"/>
      <c r="I108" s="520"/>
    </row>
    <row r="109" spans="1:9" s="516" customFormat="1" ht="12">
      <c r="A109" s="107"/>
      <c r="B109" s="519"/>
      <c r="C109" s="107"/>
      <c r="D109" s="520"/>
      <c r="E109" s="520"/>
      <c r="F109" s="520"/>
      <c r="G109" s="520"/>
      <c r="H109" s="520"/>
      <c r="I109" s="520"/>
    </row>
    <row r="110" spans="1:9" s="516" customFormat="1" ht="12">
      <c r="A110" s="107"/>
      <c r="B110" s="519"/>
      <c r="C110" s="107"/>
      <c r="D110" s="520"/>
      <c r="E110" s="520"/>
      <c r="F110" s="520"/>
      <c r="G110" s="520"/>
      <c r="H110" s="520"/>
      <c r="I110" s="520"/>
    </row>
    <row r="111" spans="1:9" s="516" customFormat="1" ht="12">
      <c r="A111" s="107"/>
      <c r="B111" s="519"/>
      <c r="C111" s="107"/>
      <c r="D111" s="520"/>
      <c r="E111" s="520"/>
      <c r="F111" s="520"/>
      <c r="G111" s="520"/>
      <c r="H111" s="520"/>
      <c r="I111" s="520"/>
    </row>
    <row r="112" spans="1:9" s="516" customFormat="1" ht="12">
      <c r="A112" s="107"/>
      <c r="B112" s="519"/>
      <c r="C112" s="107"/>
      <c r="D112" s="520"/>
      <c r="E112" s="520"/>
      <c r="F112" s="520"/>
      <c r="G112" s="520"/>
      <c r="H112" s="520"/>
      <c r="I112" s="520"/>
    </row>
    <row r="113" spans="1:9" s="516" customFormat="1" ht="12">
      <c r="A113" s="107"/>
      <c r="B113" s="519"/>
      <c r="C113" s="107"/>
      <c r="D113" s="520"/>
      <c r="E113" s="520"/>
      <c r="F113" s="520"/>
      <c r="G113" s="520"/>
      <c r="H113" s="520"/>
      <c r="I113" s="520"/>
    </row>
    <row r="114" spans="1:9" s="516" customFormat="1" ht="12">
      <c r="A114" s="107"/>
      <c r="B114" s="519"/>
      <c r="C114" s="107"/>
      <c r="D114" s="520"/>
      <c r="E114" s="520"/>
      <c r="F114" s="520"/>
      <c r="G114" s="520"/>
      <c r="H114" s="520"/>
      <c r="I114" s="520"/>
    </row>
    <row r="115" spans="1:9" s="516" customFormat="1" ht="12">
      <c r="A115" s="107"/>
      <c r="B115" s="519"/>
      <c r="C115" s="107"/>
      <c r="D115" s="520"/>
      <c r="E115" s="520"/>
      <c r="F115" s="520"/>
      <c r="G115" s="520"/>
      <c r="H115" s="520"/>
      <c r="I115" s="520"/>
    </row>
    <row r="116" spans="1:9" s="516" customFormat="1" ht="12">
      <c r="A116" s="107"/>
      <c r="B116" s="519"/>
      <c r="C116" s="107"/>
      <c r="D116" s="520"/>
      <c r="E116" s="520"/>
      <c r="F116" s="520"/>
      <c r="G116" s="520"/>
      <c r="H116" s="520"/>
      <c r="I116" s="520"/>
    </row>
    <row r="117" spans="1:9" s="516" customFormat="1" ht="12">
      <c r="A117" s="107"/>
      <c r="B117" s="519"/>
      <c r="C117" s="107"/>
      <c r="D117" s="520"/>
      <c r="E117" s="520"/>
      <c r="F117" s="520"/>
      <c r="G117" s="520"/>
      <c r="H117" s="520"/>
      <c r="I117" s="520"/>
    </row>
    <row r="118" spans="1:9" s="516" customFormat="1" ht="12">
      <c r="A118" s="107"/>
      <c r="B118" s="519"/>
      <c r="C118" s="107"/>
      <c r="D118" s="520"/>
      <c r="E118" s="520"/>
      <c r="F118" s="520"/>
      <c r="G118" s="520"/>
      <c r="H118" s="520"/>
      <c r="I118" s="520"/>
    </row>
    <row r="119" spans="1:9" s="516" customFormat="1" ht="12">
      <c r="A119" s="107"/>
      <c r="B119" s="519"/>
      <c r="C119" s="107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6"/>
  <sheetViews>
    <sheetView workbookViewId="0" topLeftCell="A1">
      <selection activeCell="D19" sqref="D19"/>
    </sheetView>
  </sheetViews>
  <sheetFormatPr defaultColWidth="9.00390625" defaultRowHeight="12.75"/>
  <cols>
    <col min="1" max="1" width="34.875" style="504" customWidth="1"/>
    <col min="2" max="2" width="8.125" style="514" customWidth="1"/>
    <col min="3" max="3" width="16.37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0" t="str">
        <f>'справка №1-БАЛАНС'!E3</f>
        <v>ЗММ "МЕТАЛИК "  АД  </v>
      </c>
      <c r="C5" s="620"/>
      <c r="D5" s="620"/>
      <c r="E5" s="564" t="s">
        <v>2</v>
      </c>
      <c r="F5" s="449">
        <f>'справка №1-БАЛАНС'!H3</f>
        <v>112003902</v>
      </c>
    </row>
    <row r="6" spans="1:13" ht="15" customHeight="1">
      <c r="A6" s="27" t="s">
        <v>818</v>
      </c>
      <c r="B6" s="621" t="str">
        <f>'справка №1-БАЛАНС'!E5</f>
        <v>30.09.2008г</v>
      </c>
      <c r="C6" s="621"/>
      <c r="D6" s="505"/>
      <c r="E6" s="563" t="s">
        <v>860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8"/>
      <c r="C7" s="2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10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 t="s">
        <v>826</v>
      </c>
      <c r="B12" s="37"/>
      <c r="C12" s="439"/>
      <c r="D12" s="439"/>
      <c r="E12" s="439"/>
      <c r="F12" s="441">
        <f>C12-E12</f>
        <v>0</v>
      </c>
    </row>
    <row r="13" spans="1:16" ht="11.25" customHeight="1">
      <c r="A13" s="38" t="s">
        <v>560</v>
      </c>
      <c r="B13" s="39" t="s">
        <v>827</v>
      </c>
      <c r="C13" s="428">
        <f>SUM(C12:C12)</f>
        <v>0</v>
      </c>
      <c r="D13" s="428"/>
      <c r="E13" s="428">
        <f>SUM(E12:E12)</f>
        <v>0</v>
      </c>
      <c r="F13" s="440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6" t="s">
        <v>828</v>
      </c>
      <c r="B14" s="40"/>
      <c r="C14" s="428"/>
      <c r="D14" s="428"/>
      <c r="E14" s="428"/>
      <c r="F14" s="440"/>
    </row>
    <row r="15" spans="1:6" ht="12.75">
      <c r="A15" s="36" t="s">
        <v>539</v>
      </c>
      <c r="B15" s="40"/>
      <c r="C15" s="439"/>
      <c r="D15" s="439"/>
      <c r="E15" s="439"/>
      <c r="F15" s="441">
        <f>C15-E15</f>
        <v>0</v>
      </c>
    </row>
    <row r="16" spans="1:16" ht="15" customHeight="1">
      <c r="A16" s="38" t="s">
        <v>577</v>
      </c>
      <c r="B16" s="39" t="s">
        <v>829</v>
      </c>
      <c r="C16" s="428">
        <f>SUM(C15:C15)</f>
        <v>0</v>
      </c>
      <c r="D16" s="428"/>
      <c r="E16" s="428">
        <f>SUM(E15:E15)</f>
        <v>0</v>
      </c>
      <c r="F16" s="440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6" t="s">
        <v>830</v>
      </c>
      <c r="B17" s="40"/>
      <c r="C17" s="428"/>
      <c r="D17" s="428"/>
      <c r="E17" s="428"/>
      <c r="F17" s="440"/>
    </row>
    <row r="18" spans="1:6" ht="12.75">
      <c r="A18" s="36" t="s">
        <v>868</v>
      </c>
      <c r="B18" s="40"/>
      <c r="C18" s="439">
        <v>101</v>
      </c>
      <c r="D18" s="439">
        <v>5</v>
      </c>
      <c r="E18" s="439"/>
      <c r="F18" s="441"/>
    </row>
    <row r="19" spans="1:6" ht="12.75">
      <c r="A19" s="36" t="s">
        <v>864</v>
      </c>
      <c r="B19" s="40"/>
      <c r="C19" s="439">
        <v>14</v>
      </c>
      <c r="D19" s="439">
        <v>10</v>
      </c>
      <c r="E19" s="439"/>
      <c r="F19" s="441"/>
    </row>
    <row r="20" spans="1:6" ht="12.75">
      <c r="A20" s="36" t="s">
        <v>867</v>
      </c>
      <c r="B20" s="40"/>
      <c r="C20" s="439">
        <v>2</v>
      </c>
      <c r="D20" s="439">
        <v>49</v>
      </c>
      <c r="E20" s="439"/>
      <c r="F20" s="441"/>
    </row>
    <row r="21" spans="1:6" ht="12.75">
      <c r="A21" s="36" t="s">
        <v>869</v>
      </c>
      <c r="B21" s="40"/>
      <c r="C21" s="439">
        <v>100</v>
      </c>
      <c r="D21" s="439"/>
      <c r="E21" s="439"/>
      <c r="F21" s="441"/>
    </row>
    <row r="22" spans="1:6" ht="12.75">
      <c r="A22" s="36" t="s">
        <v>870</v>
      </c>
      <c r="B22" s="40"/>
      <c r="C22" s="439">
        <v>2</v>
      </c>
      <c r="D22" s="439"/>
      <c r="E22" s="439"/>
      <c r="F22" s="441"/>
    </row>
    <row r="23" spans="1:16" ht="12" customHeight="1">
      <c r="A23" s="38" t="s">
        <v>596</v>
      </c>
      <c r="B23" s="39" t="s">
        <v>831</v>
      </c>
      <c r="C23" s="428">
        <f>SUM(C18:C22)</f>
        <v>219</v>
      </c>
      <c r="D23" s="428"/>
      <c r="E23" s="428">
        <f>SUM(E18:E21)</f>
        <v>0</v>
      </c>
      <c r="F23" s="440">
        <f>SUM(F18:F21)</f>
        <v>0</v>
      </c>
      <c r="G23" s="511"/>
      <c r="H23" s="511"/>
      <c r="I23" s="511"/>
      <c r="J23" s="511"/>
      <c r="K23" s="511"/>
      <c r="L23" s="511"/>
      <c r="M23" s="511"/>
      <c r="N23" s="511"/>
      <c r="O23" s="511"/>
      <c r="P23" s="511"/>
    </row>
    <row r="24" spans="1:6" ht="18.75" customHeight="1">
      <c r="A24" s="36" t="s">
        <v>832</v>
      </c>
      <c r="B24" s="40"/>
      <c r="C24" s="428"/>
      <c r="D24" s="428"/>
      <c r="E24" s="428"/>
      <c r="F24" s="440"/>
    </row>
    <row r="25" spans="1:6" ht="12.75">
      <c r="A25" s="36" t="s">
        <v>539</v>
      </c>
      <c r="B25" s="40"/>
      <c r="C25" s="439"/>
      <c r="D25" s="439"/>
      <c r="E25" s="439"/>
      <c r="F25" s="441">
        <f>C25-E25</f>
        <v>0</v>
      </c>
    </row>
    <row r="26" spans="1:16" ht="14.25" customHeight="1">
      <c r="A26" s="38" t="s">
        <v>833</v>
      </c>
      <c r="B26" s="39" t="s">
        <v>834</v>
      </c>
      <c r="C26" s="428">
        <f>SUM(C25:C25)</f>
        <v>0</v>
      </c>
      <c r="D26" s="428"/>
      <c r="E26" s="428">
        <f>SUM(E25:E25)</f>
        <v>0</v>
      </c>
      <c r="F26" s="440">
        <f>SUM(F25:F25)</f>
        <v>0</v>
      </c>
      <c r="G26" s="511"/>
      <c r="H26" s="511"/>
      <c r="I26" s="511"/>
      <c r="J26" s="511"/>
      <c r="K26" s="511"/>
      <c r="L26" s="511"/>
      <c r="M26" s="511"/>
      <c r="N26" s="511"/>
      <c r="O26" s="511"/>
      <c r="P26" s="511"/>
    </row>
    <row r="27" spans="1:16" ht="20.25" customHeight="1">
      <c r="A27" s="41" t="s">
        <v>835</v>
      </c>
      <c r="B27" s="39" t="s">
        <v>836</v>
      </c>
      <c r="C27" s="428">
        <f>C26+C23+C16+C13</f>
        <v>219</v>
      </c>
      <c r="D27" s="428"/>
      <c r="E27" s="428">
        <f>E26+E23+E16+E13</f>
        <v>0</v>
      </c>
      <c r="F27" s="440">
        <f>F26+F23+F16+F13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5" customHeight="1">
      <c r="A28" s="34" t="s">
        <v>837</v>
      </c>
      <c r="B28" s="39"/>
      <c r="C28" s="428"/>
      <c r="D28" s="428"/>
      <c r="E28" s="428"/>
      <c r="F28" s="440"/>
    </row>
    <row r="29" spans="1:6" ht="14.25" customHeight="1">
      <c r="A29" s="36" t="s">
        <v>825</v>
      </c>
      <c r="B29" s="40"/>
      <c r="C29" s="428"/>
      <c r="D29" s="428"/>
      <c r="E29" s="428"/>
      <c r="F29" s="440"/>
    </row>
    <row r="30" spans="1:6" ht="12.75">
      <c r="A30" s="36" t="s">
        <v>826</v>
      </c>
      <c r="B30" s="40"/>
      <c r="C30" s="439"/>
      <c r="D30" s="439"/>
      <c r="E30" s="439"/>
      <c r="F30" s="441">
        <f>C30-E30</f>
        <v>0</v>
      </c>
    </row>
    <row r="31" spans="1:16" ht="15" customHeight="1">
      <c r="A31" s="38" t="s">
        <v>560</v>
      </c>
      <c r="B31" s="39" t="s">
        <v>838</v>
      </c>
      <c r="C31" s="428">
        <f>SUM(C30:C30)</f>
        <v>0</v>
      </c>
      <c r="D31" s="428"/>
      <c r="E31" s="428">
        <f>SUM(E30:E30)</f>
        <v>0</v>
      </c>
      <c r="F31" s="440">
        <f>SUM(F30:F30)</f>
        <v>0</v>
      </c>
      <c r="G31" s="511"/>
      <c r="H31" s="511"/>
      <c r="I31" s="511"/>
      <c r="J31" s="511"/>
      <c r="K31" s="511"/>
      <c r="L31" s="511"/>
      <c r="M31" s="511"/>
      <c r="N31" s="511"/>
      <c r="O31" s="511"/>
      <c r="P31" s="511"/>
    </row>
    <row r="32" spans="1:6" ht="15.75" customHeight="1">
      <c r="A32" s="36" t="s">
        <v>828</v>
      </c>
      <c r="B32" s="40"/>
      <c r="C32" s="428"/>
      <c r="D32" s="428"/>
      <c r="E32" s="428"/>
      <c r="F32" s="440"/>
    </row>
    <row r="33" spans="1:6" ht="12.75">
      <c r="A33" s="36" t="s">
        <v>539</v>
      </c>
      <c r="B33" s="40"/>
      <c r="C33" s="439"/>
      <c r="D33" s="439"/>
      <c r="E33" s="439"/>
      <c r="F33" s="441">
        <f>C33-E33</f>
        <v>0</v>
      </c>
    </row>
    <row r="34" spans="1:16" ht="11.25" customHeight="1">
      <c r="A34" s="38" t="s">
        <v>577</v>
      </c>
      <c r="B34" s="39" t="s">
        <v>839</v>
      </c>
      <c r="C34" s="428">
        <f>SUM(C33:C33)</f>
        <v>0</v>
      </c>
      <c r="D34" s="428"/>
      <c r="E34" s="428">
        <f>SUM(E33:E33)</f>
        <v>0</v>
      </c>
      <c r="F34" s="440">
        <f>SUM(F33:F33)</f>
        <v>0</v>
      </c>
      <c r="G34" s="511"/>
      <c r="H34" s="511"/>
      <c r="I34" s="511"/>
      <c r="J34" s="511"/>
      <c r="K34" s="511"/>
      <c r="L34" s="511"/>
      <c r="M34" s="511"/>
      <c r="N34" s="511"/>
      <c r="O34" s="511"/>
      <c r="P34" s="511"/>
    </row>
    <row r="35" spans="1:6" ht="15" customHeight="1">
      <c r="A35" s="36" t="s">
        <v>830</v>
      </c>
      <c r="B35" s="40"/>
      <c r="C35" s="428"/>
      <c r="D35" s="428"/>
      <c r="E35" s="428"/>
      <c r="F35" s="440"/>
    </row>
    <row r="36" spans="1:6" ht="12.75">
      <c r="A36" s="36" t="s">
        <v>539</v>
      </c>
      <c r="B36" s="40"/>
      <c r="C36" s="439"/>
      <c r="D36" s="439"/>
      <c r="E36" s="439"/>
      <c r="F36" s="441">
        <f>C36-E36</f>
        <v>0</v>
      </c>
    </row>
    <row r="37" spans="1:16" ht="15.75" customHeight="1">
      <c r="A37" s="38" t="s">
        <v>596</v>
      </c>
      <c r="B37" s="39" t="s">
        <v>840</v>
      </c>
      <c r="C37" s="428">
        <f>SUM(C36:C36)</f>
        <v>0</v>
      </c>
      <c r="D37" s="428"/>
      <c r="E37" s="428">
        <f>SUM(E36:E36)</f>
        <v>0</v>
      </c>
      <c r="F37" s="440">
        <f>SUM(F36:F36)</f>
        <v>0</v>
      </c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6" ht="12.75" customHeight="1">
      <c r="A38" s="36" t="s">
        <v>832</v>
      </c>
      <c r="B38" s="40"/>
      <c r="C38" s="428"/>
      <c r="D38" s="428"/>
      <c r="E38" s="428"/>
      <c r="F38" s="440"/>
    </row>
    <row r="39" spans="1:6" ht="12.75">
      <c r="A39" s="36" t="s">
        <v>539</v>
      </c>
      <c r="B39" s="40"/>
      <c r="C39" s="439"/>
      <c r="D39" s="439"/>
      <c r="E39" s="439"/>
      <c r="F39" s="441">
        <f>C39-E39</f>
        <v>0</v>
      </c>
    </row>
    <row r="40" spans="1:16" ht="17.25" customHeight="1">
      <c r="A40" s="38" t="s">
        <v>833</v>
      </c>
      <c r="B40" s="39" t="s">
        <v>841</v>
      </c>
      <c r="C40" s="428">
        <f>SUM(C39:C39)</f>
        <v>0</v>
      </c>
      <c r="D40" s="428"/>
      <c r="E40" s="428">
        <f>SUM(E39:E39)</f>
        <v>0</v>
      </c>
      <c r="F40" s="440">
        <f>SUM(F39:F39)</f>
        <v>0</v>
      </c>
      <c r="G40" s="511"/>
      <c r="H40" s="511"/>
      <c r="I40" s="511"/>
      <c r="J40" s="511"/>
      <c r="K40" s="511"/>
      <c r="L40" s="511"/>
      <c r="M40" s="511"/>
      <c r="N40" s="511"/>
      <c r="O40" s="511"/>
      <c r="P40" s="511"/>
    </row>
    <row r="41" spans="1:16" ht="19.5" customHeight="1">
      <c r="A41" s="41" t="s">
        <v>842</v>
      </c>
      <c r="B41" s="39" t="s">
        <v>843</v>
      </c>
      <c r="C41" s="428">
        <f>C40+C37+C34+C31</f>
        <v>0</v>
      </c>
      <c r="D41" s="428"/>
      <c r="E41" s="428">
        <f>E40+E37+E34+E31</f>
        <v>0</v>
      </c>
      <c r="F41" s="440">
        <f>F40+F37+F34+F31</f>
        <v>0</v>
      </c>
      <c r="G41" s="511"/>
      <c r="H41" s="511"/>
      <c r="I41" s="511"/>
      <c r="J41" s="511"/>
      <c r="K41" s="511"/>
      <c r="L41" s="511"/>
      <c r="M41" s="511"/>
      <c r="N41" s="511"/>
      <c r="O41" s="511"/>
      <c r="P41" s="511"/>
    </row>
    <row r="42" spans="1:6" ht="19.5" customHeight="1">
      <c r="A42" s="42"/>
      <c r="B42" s="43"/>
      <c r="C42" s="44"/>
      <c r="D42" s="44"/>
      <c r="E42" s="44"/>
      <c r="F42" s="44"/>
    </row>
    <row r="43" spans="1:6" ht="14.25">
      <c r="A43" s="45" t="str">
        <f>'справка №1-БАЛАНС'!A98</f>
        <v>Дата на съставяне: 30.10.08г</v>
      </c>
      <c r="B43" s="450"/>
      <c r="C43" s="622" t="s">
        <v>844</v>
      </c>
      <c r="D43" s="622"/>
      <c r="E43" s="622"/>
      <c r="F43" s="622"/>
    </row>
    <row r="44" spans="1:6" ht="12.75">
      <c r="A44" s="512"/>
      <c r="B44" s="513"/>
      <c r="C44" s="512"/>
      <c r="D44" s="512"/>
      <c r="E44" s="512"/>
      <c r="F44" s="512"/>
    </row>
    <row r="45" spans="1:6" ht="12.75">
      <c r="A45" s="512"/>
      <c r="B45" s="513"/>
      <c r="C45" s="622" t="s">
        <v>852</v>
      </c>
      <c r="D45" s="622"/>
      <c r="E45" s="622"/>
      <c r="F45" s="622"/>
    </row>
    <row r="46" spans="3:5" ht="12.75">
      <c r="C46" s="512"/>
      <c r="E46" s="512"/>
    </row>
  </sheetData>
  <sheetProtection/>
  <mergeCells count="4">
    <mergeCell ref="B5:D5"/>
    <mergeCell ref="B6:C6"/>
    <mergeCell ref="C45:F45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6:F36 C30:F30 C33:F33 C12:F12 C15:F15 C25:F25 C18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somet1</cp:lastModifiedBy>
  <cp:lastPrinted>2008-10-30T09:15:08Z</cp:lastPrinted>
  <dcterms:created xsi:type="dcterms:W3CDTF">2000-06-29T12:02:40Z</dcterms:created>
  <dcterms:modified xsi:type="dcterms:W3CDTF">2008-10-30T15:11:43Z</dcterms:modified>
  <cp:category/>
  <cp:version/>
  <cp:contentType/>
  <cp:contentStatus/>
</cp:coreProperties>
</file>