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9185" windowHeight="630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<sst xmlns="http://schemas.openxmlformats.org/spreadsheetml/2006/main" count="1049" uniqueCount="868">
  <si>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</si>
  <si>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</si>
  <si>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</si>
  <si>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</si>
  <si>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</si>
  <si>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</si>
  <si>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</si>
  <si>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</si>
  <si>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</si>
  <si>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</si>
  <si>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</si>
  <si>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</si>
  <si>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</si>
  <si>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</si>
  <si>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</si>
  <si>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</si>
  <si>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</si>
  <si>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</si>
  <si>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</si>
  <si>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</si>
  <si>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</si>
  <si>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</si>
  <si>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</si>
  <si>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</si>
  <si>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</si>
  <si>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</si>
  <si>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</si>
  <si>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</si>
  <si>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</si>
  <si>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</si>
  <si>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</si>
  <si>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</si>
  <si>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</si>
  <si>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</si>
  <si>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</si>
  <si>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</si>
  <si>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</si>
  <si>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</si>
  <si>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</si>
  <si>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</si>
  <si>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</si>
  <si>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</si>
  <si>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</si>
  <si>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</si>
  <si>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</si>
  <si>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</si>
  <si>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</si>
  <si>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</si>
  <si>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</si>
  <si>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</si>
  <si>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</si>
  <si>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</si>
  <si>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</si>
  <si>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</si>
  <si>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</si>
  <si>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</si>
  <si>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</si>
  <si>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</si>
  <si>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</si>
  <si>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</si>
  <si>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</si>
  <si>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</si>
  <si>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</si>
  <si>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</si>
  <si>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</si>
  <si>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</si>
  <si>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</si>
  <si>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</si>
  <si>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</si>
  <si>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</si>
  <si>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</si>
  <si>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</si>
  <si>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</si>
  <si>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</si>
  <si>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</si>
  <si>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</si>
  <si>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</si>
  <si>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</si>
  <si>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</si>
  <si>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</si>
  <si>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</si>
  <si>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</si>
  <si>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</si>
  <si>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</si>
  <si>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</si>
  <si>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</si>
  <si>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</si>
  <si>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</si>
  <si>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</si>
  <si>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</si>
  <si>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</si>
  <si>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</si>
  <si>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</si>
  <si>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</si>
  <si>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</si>
  <si>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</si>
  <si>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</si>
  <si>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</si>
  <si>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</si>
  <si>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</si>
  <si>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</si>
  <si>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</si>
  <si>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</si>
  <si>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</si>
  <si>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</si>
  <si>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</si>
  <si>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</si>
  <si>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</si>
  <si>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</si>
  <si>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</si>
  <si>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</si>
  <si>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</si>
  <si>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</si>
  <si>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</si>
  <si>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</si>
  <si>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</si>
  <si>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</si>
  <si>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</si>
  <si>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</si>
  <si>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</si>
  <si>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</si>
  <si>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</si>
  <si>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</si>
  <si>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</si>
  <si>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</si>
  <si>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</si>
  <si>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</si>
  <si>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</si>
  <si>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</si>
  <si>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</si>
  <si>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</si>
  <si>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</si>
  <si>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</si>
  <si>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</si>
  <si>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</si>
  <si>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</si>
  <si>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</si>
  <si>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</si>
  <si>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</si>
  <si>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</si>
  <si>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</si>
  <si>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</si>
  <si>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</si>
  <si>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</si>
  <si>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</si>
  <si>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</si>
  <si>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</si>
  <si>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</si>
  <si>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</si>
  <si>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</si>
  <si>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</si>
  <si>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</si>
  <si>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</si>
  <si>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</si>
  <si>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</si>
  <si>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</si>
  <si>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</si>
  <si>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</si>
  <si>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</si>
  <si>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</si>
  <si>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</si>
  <si>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</si>
  <si>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</si>
  <si>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</si>
  <si>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</si>
  <si>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</si>
  <si>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</si>
  <si>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</si>
  <si>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</si>
  <si>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</si>
  <si>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</si>
  <si>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</si>
  <si>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</si>
  <si>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</si>
  <si>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</si>
  <si>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</si>
  <si>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</si>
  <si>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</si>
  <si>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</si>
  <si>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</si>
  <si>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</si>
  <si>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</si>
  <si>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</si>
  <si>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</si>
  <si>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</si>
  <si>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</si>
  <si>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</si>
  <si>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</si>
  <si>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</si>
  <si>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</si>
  <si>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</si>
  <si>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</si>
  <si>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</si>
  <si>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</si>
  <si>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</si>
  <si>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</si>
  <si>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</si>
  <si>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</si>
  <si>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</si>
  <si>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</si>
  <si>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</si>
  <si>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</si>
  <si>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</si>
  <si>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</si>
  <si>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</si>
  <si>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</si>
  <si>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</si>
  <si>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</si>
  <si>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</si>
  <si>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</si>
  <si>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</si>
  <si>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</si>
  <si>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</si>
  <si>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</si>
  <si>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</si>
  <si>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</si>
  <si>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</si>
  <si>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</si>
  <si>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</si>
  <si>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</si>
  <si>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</si>
  <si>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</si>
  <si>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</si>
  <si>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</si>
  <si>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</si>
  <si>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</si>
  <si>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</si>
  <si>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</si>
  <si>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</si>
  <si>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</si>
  <si>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</si>
  <si>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</si>
  <si>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</si>
  <si>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</si>
  <si>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</si>
  <si>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</si>
  <si>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</si>
  <si>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</si>
  <si>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</si>
  <si>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</si>
  <si>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</si>
  <si>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</si>
  <si>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</si>
  <si>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</si>
  <si>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</si>
  <si>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</si>
  <si>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</si>
  <si>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</si>
  <si>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</si>
  <si>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</si>
  <si>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</si>
  <si>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</si>
  <si>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</si>
  <si>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</si>
  <si>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</si>
  <si>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</si>
  <si>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</si>
  <si>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</si>
  <si>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</si>
  <si>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</si>
  <si>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</si>
  <si>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</si>
  <si>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</si>
  <si>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</si>
  <si>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</si>
  <si>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</si>
  <si>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</si>
  <si>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</si>
  <si>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</si>
  <si>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</si>
  <si>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</si>
  <si>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</si>
  <si>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</si>
  <si>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</si>
  <si>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</si>
  <si>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</si>
  <si>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</si>
  <si>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</si>
  <si>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</si>
  <si>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</si>
  <si>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</si>
  <si>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</si>
  <si>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</si>
  <si>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</si>
  <si>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</si>
  <si>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</si>
  <si>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</si>
  <si>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</si>
  <si>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</si>
  <si>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</si>
  <si>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</si>
  <si>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</si>
  <si>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</si>
  <si>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</si>
  <si>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</si>
  <si>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</si>
  <si>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</si>
  <si>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</si>
  <si>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</si>
  <si>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</si>
  <si>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</si>
  <si>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</si>
  <si>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</si>
  <si>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</si>
  <si>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</si>
  <si>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</si>
  <si>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</si>
  <si>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</si>
  <si>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</si>
  <si>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</si>
  <si>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</si>
  <si>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</si>
  <si>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</si>
  <si>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</si>
  <si>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</si>
  <si>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</si>
  <si>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</si>
  <si>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</si>
  <si>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</si>
  <si>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</si>
  <si>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</si>
  <si>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</si>
  <si>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</si>
  <si>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</si>
  <si>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</si>
  <si>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</si>
  <si>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</si>
  <si>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</si>
  <si>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</si>
  <si>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</si>
  <si>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</si>
  <si>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</si>
  <si>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</si>
  <si>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</si>
  <si>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</si>
  <si>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</si>
  <si>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</si>
  <si>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</si>
  <si>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</si>
  <si>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</si>
  <si>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</si>
  <si>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</si>
  <si>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</si>
  <si>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</si>
  <si>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</si>
  <si>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</si>
  <si>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</si>
  <si>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</si>
  <si>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</si>
  <si>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</si>
  <si>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</si>
  <si>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</si>
  <si>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</si>
  <si>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</si>
  <si>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</si>
  <si>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</si>
  <si>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</si>
  <si>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</si>
  <si>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</si>
  <si>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</si>
  <si>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</si>
  <si>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</si>
  <si>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</si>
  <si>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</si>
  <si>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</si>
  <si>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</si>
  <si>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</si>
  <si>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</si>
  <si>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</si>
  <si>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</si>
  <si>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</si>
  <si>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</si>
  <si>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</si>
  <si>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</si>
  <si>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</si>
  <si>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</si>
  <si>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</si>
  <si>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</si>
  <si>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</si>
  <si>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</si>
  <si>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</si>
  <si>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</si>
  <si>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</si>
  <si>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</si>
  <si>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</si>
  <si>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</si>
  <si>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</si>
  <si>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</si>
  <si>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</si>
  <si>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</si>
  <si>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</si>
  <si>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</si>
  <si>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</si>
  <si>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</si>
  <si>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</si>
  <si>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</si>
  <si>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</si>
  <si>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</si>
  <si>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</si>
  <si>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</si>
  <si>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</si>
  <si>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</si>
  <si>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</si>
  <si>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</si>
  <si>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</si>
  <si>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</si>
  <si>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</si>
  <si>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</si>
  <si>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</si>
  <si>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</si>
  <si>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</si>
  <si>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</si>
  <si>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</si>
  <si>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</si>
  <si>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</si>
  <si>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</si>
  <si>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</si>
  <si>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</si>
  <si>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</si>
  <si>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</si>
  <si>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</si>
  <si>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</si>
  <si>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</si>
  <si>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</si>
  <si>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</si>
  <si>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</si>
  <si>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</si>
  <si>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</si>
  <si>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</si>
  <si>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</si>
  <si>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</si>
  <si>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</si>
  <si>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</si>
  <si>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</si>
  <si>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</si>
  <si>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</si>
  <si>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</si>
  <si>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</si>
  <si>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</si>
  <si>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</si>
  <si>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</si>
  <si>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</si>
  <si>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</si>
  <si>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</si>
  <si>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</si>
  <si>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</si>
  <si>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</si>
  <si>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</si>
  <si>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</si>
  <si>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</si>
  <si>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</si>
  <si>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</si>
  <si>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</si>
  <si>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</si>
  <si>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</si>
  <si>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</si>
  <si>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</si>
  <si>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</si>
  <si>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</si>
  <si>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</si>
  <si>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</si>
  <si>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</si>
  <si>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</si>
  <si>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</si>
  <si>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</si>
  <si>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</si>
  <si>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</si>
  <si>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</si>
  <si>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</si>
  <si>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</si>
  <si>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</si>
  <si>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</si>
  <si>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</si>
  <si>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</si>
  <si>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</si>
  <si>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</si>
  <si>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</si>
  <si>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</si>
  <si>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</si>
  <si>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</si>
  <si>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</si>
  <si>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</si>
  <si>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</si>
  <si>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</si>
  <si>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</si>
  <si>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</si>
  <si>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</si>
  <si>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</si>
  <si>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</si>
  <si>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</si>
  <si>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</si>
  <si>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</si>
  <si>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</si>
  <si>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</si>
  <si>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</si>
  <si>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</si>
  <si>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</si>
  <si>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</si>
  <si>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</si>
  <si>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</si>
  <si>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</si>
  <si>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</si>
  <si>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</si>
  <si>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</si>
  <si>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</si>
  <si>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</si>
  <si>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</si>
  <si>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</si>
  <si>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</si>
  <si>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</si>
  <si>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</si>
  <si>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</si>
  <si>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</si>
  <si>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</si>
  <si>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</si>
  <si>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</si>
  <si>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</si>
  <si>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</si>
  <si>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</si>
  <si>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</si>
  <si>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</si>
  <si>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</si>
  <si>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</si>
  <si>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</si>
  <si>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</si>
  <si>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</si>
  <si>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</si>
  <si>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</si>
  <si>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</si>
  <si>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</si>
  <si>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</si>
  <si>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</si>
  <si>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</si>
  <si>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</si>
  <si>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</si>
  <si>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</si>
  <si>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</si>
  <si>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</si>
  <si>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</si>
  <si>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</si>
  <si>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</si>
  <si>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</si>
  <si>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</si>
  <si>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</si>
  <si>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</si>
  <si>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</si>
  <si>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</si>
  <si>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</si>
  <si>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</si>
  <si>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</si>
  <si>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</si>
  <si>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</si>
  <si>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</si>
  <si>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</si>
  <si>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</si>
  <si>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</si>
  <si>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</si>
  <si>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</si>
  <si>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</si>
  <si>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</si>
  <si>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</si>
  <si>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</si>
  <si>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</si>
  <si>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</si>
  <si>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</si>
  <si>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</si>
  <si>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</si>
  <si>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</si>
  <si>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</si>
  <si>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</si>
  <si>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</si>
  <si>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</si>
  <si>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</si>
  <si>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</si>
  <si>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</si>
  <si>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</si>
  <si>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</si>
  <si>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</si>
  <si>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</si>
  <si>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</si>
  <si>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</si>
  <si>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</si>
  <si>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</si>
  <si>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</si>
  <si>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</si>
  <si>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</si>
  <si>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</si>
  <si>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</si>
  <si>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</si>
  <si>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</si>
  <si>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</si>
  <si>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</si>
  <si>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</si>
  <si>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</si>
  <si>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</si>
  <si>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</si>
  <si>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</si>
  <si>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</si>
  <si>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</si>
  <si>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</si>
  <si>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</si>
  <si>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</si>
  <si>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</si>
  <si>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</si>
  <si>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</si>
  <si>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</si>
  <si>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</si>
  <si>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</si>
  <si>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</si>
  <si>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</si>
  <si>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</si>
  <si>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</si>
  <si>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</si>
  <si>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</si>
  <si>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</si>
  <si>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</si>
  <si>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</si>
  <si>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</si>
  <si>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</si>
  <si>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</si>
  <si>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</si>
  <si>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</si>
  <si>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</si>
  <si>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</si>
  <si>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</si>
  <si>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</si>
  <si>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</si>
  <si>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</si>
  <si>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</si>
  <si>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</si>
  <si>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</si>
  <si>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</si>
  <si>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</si>
  <si>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</si>
  <si>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</si>
  <si>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</si>
  <si>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</si>
  <si>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</si>
  <si>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</si>
  <si>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</si>
  <si>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</si>
  <si>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</si>
  <si>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</si>
  <si>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</si>
  <si>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</si>
  <si>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</si>
  <si>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</si>
  <si>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</si>
  <si>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</si>
  <si>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</si>
  <si>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</si>
  <si>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</si>
  <si>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</si>
  <si>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</si>
  <si>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</si>
  <si>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</si>
  <si>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</si>
  <si>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</si>
  <si>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</si>
  <si>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</si>
  <si>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</si>
  <si>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</si>
  <si>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</si>
  <si>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</si>
  <si>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</si>
  <si>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</si>
  <si>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</si>
  <si>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</si>
  <si>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</si>
  <si>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</si>
  <si>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</si>
  <si>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</si>
  <si>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</si>
  <si>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</si>
  <si>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</si>
  <si>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</si>
  <si>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</si>
  <si>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</si>
  <si>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</si>
  <si>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</si>
  <si>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</si>
  <si>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</si>
  <si>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</si>
  <si>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</si>
  <si>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</si>
  <si>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</si>
  <si>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</si>
  <si>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</si>
  <si>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</si>
  <si>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</si>
  <si>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</si>
  <si>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</si>
  <si>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</si>
  <si>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</si>
  <si>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</si>
  <si>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</si>
  <si>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</si>
  <si>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</si>
  <si>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</si>
  <si>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</si>
  <si>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</si>
  <si>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</si>
  <si>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</si>
  <si>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</si>
  <si>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</si>
  <si>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</si>
  <si>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</si>
  <si>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</si>
  <si>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</si>
  <si>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</si>
  <si>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</si>
  <si>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</si>
  <si>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</si>
  <si>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</si>
  <si>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</si>
  <si>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</si>
  <si>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</si>
  <si>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</si>
  <si>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</si>
  <si>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</si>
  <si>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</si>
  <si>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</si>
  <si>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</si>
  <si>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</si>
  <si>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</si>
  <si>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</si>
  <si>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</si>
  <si>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</si>
  <si>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</si>
  <si>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</si>
  <si>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</si>
  <si>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</si>
  <si>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</si>
  <si>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</si>
  <si>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</si>
  <si>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</si>
  <si>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</si>
  <si>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</si>
  <si>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</si>
  <si>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</si>
  <si>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</si>
  <si>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</si>
  <si>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</si>
  <si>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</si>
  <si>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</si>
  <si>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</si>
  <si>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</si>
  <si>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</si>
  <si>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</si>
  <si>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</si>
  <si>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</si>
  <si>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</si>
  <si>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</si>
  <si>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</si>
  <si>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</si>
  <si>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</si>
  <si>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</si>
  <si>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</si>
  <si>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</si>
  <si>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</si>
  <si>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</si>
  <si>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</si>
  <si>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</si>
  <si>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</si>
  <si>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</si>
  <si>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</si>
  <si>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</si>
  <si>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</si>
  <si>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</si>
  <si>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</si>
  <si>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</si>
  <si>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</si>
  <si>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</si>
  <si>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</si>
  <si>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</si>
  <si>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</si>
  <si>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</si>
  <si>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</si>
  <si>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</si>
  <si>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</si>
  <si>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</si>
  <si>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</si>
  <si>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</si>
  <si>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</si>
  <si>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</si>
  <si>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</si>
  <si>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</si>
  <si>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</si>
  <si>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</si>
  <si>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</si>
  <si>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</si>
  <si>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</si>
  <si>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</si>
  <si>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</si>
  <si>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</si>
  <si>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</si>
  <si>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</si>
  <si>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</si>
  <si>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</si>
  <si>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</si>
  <si>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</si>
  <si>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</si>
  <si>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</si>
  <si>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</si>
  <si>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</si>
  <si>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</si>
  <si>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</si>
  <si>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</si>
  <si>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</si>
  <si>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</si>
  <si>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</si>
  <si>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</si>
  <si>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</si>
  <si>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</si>
  <si>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</si>
  <si>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</si>
  <si>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</si>
  <si>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</si>
  <si>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</si>
  <si>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</si>
  <si>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</si>
  <si>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</si>
  <si>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</si>
  <si>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</si>
  <si>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</si>
  <si>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</si>
  <si>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</si>
  <si>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</si>
  <si>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</si>
  <si>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</si>
  <si>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</si>
  <si>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</si>
  <si>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</si>
  <si>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</si>
  <si>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</si>
  <si>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</si>
  <si>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</si>
  <si>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</si>
  <si>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</si>
  <si>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</si>
  <si>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</si>
  <si>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</si>
  <si>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</si>
  <si>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</si>
  <si>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</si>
  <si>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</si>
  <si>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</si>
  <si>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</si>
  <si>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</si>
  <si>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</si>
  <si>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</si>
  <si>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</si>
  <si>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</si>
  <si>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</si>
  <si>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</si>
  <si>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</si>
  <si>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</si>
  <si>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</si>
  <si>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</si>
  <si>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</si>
  <si>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</si>
  <si>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</si>
  <si>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</si>
  <si>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</si>
  <si>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</si>
  <si>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</si>
  <si>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01.01.2016 г. - 30.09.2016 г.</t>
  </si>
  <si>
    <t>Дата на съставяне: 20.10.2016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</si>
</sst>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4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32" fillId="14" borderId="0" applyNumberFormat="0" applyBorder="0" applyAlignment="0" applyProtection="0"/>
    <xf numFmtId="0" fontId="36" fillId="15" borderId="1" applyNumberFormat="0" applyAlignment="0" applyProtection="0"/>
    <xf numFmtId="0" fontId="3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4" xfId="59" applyNumberFormat="1" applyFont="1" applyFill="1" applyBorder="1" applyAlignment="1" applyProtection="1">
      <alignment horizontal="left" vertical="center" wrapText="1"/>
      <protection/>
    </xf>
    <xf numFmtId="1" fontId="12" fillId="15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1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4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5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19" borderId="10" xfId="61" applyFont="1" applyFill="1" applyBorder="1" applyAlignment="1" applyProtection="1">
      <alignment horizontal="left" vertical="top" wrapText="1"/>
      <protection/>
    </xf>
    <xf numFmtId="1" fontId="24" fillId="19" borderId="10" xfId="61" applyNumberFormat="1" applyFont="1" applyFill="1" applyBorder="1" applyAlignment="1" applyProtection="1">
      <alignment vertical="top" wrapText="1"/>
      <protection/>
    </xf>
    <xf numFmtId="0" fontId="24" fillId="19" borderId="37" xfId="61" applyFont="1" applyFill="1" applyBorder="1" applyAlignment="1" applyProtection="1">
      <alignment horizontal="left" vertical="top" wrapText="1"/>
      <protection/>
    </xf>
    <xf numFmtId="0" fontId="24" fillId="19" borderId="29" xfId="61" applyFont="1" applyFill="1" applyBorder="1" applyAlignment="1" applyProtection="1">
      <alignment vertical="top" wrapText="1"/>
      <protection/>
    </xf>
    <xf numFmtId="0" fontId="24" fillId="19" borderId="38" xfId="61" applyFont="1" applyFill="1" applyBorder="1" applyAlignment="1" applyProtection="1">
      <alignment vertical="top" wrapText="1"/>
      <protection/>
    </xf>
    <xf numFmtId="49" fontId="24" fillId="19" borderId="36" xfId="61" applyNumberFormat="1" applyFont="1" applyFill="1" applyBorder="1" applyAlignment="1" applyProtection="1">
      <alignment vertical="center" wrapText="1"/>
      <protection/>
    </xf>
    <xf numFmtId="0" fontId="24" fillId="19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17" borderId="10" xfId="59" applyNumberFormat="1" applyFont="1" applyFill="1" applyBorder="1" applyAlignment="1" applyProtection="1">
      <alignment vertical="center"/>
      <protection locked="0"/>
    </xf>
    <xf numFmtId="1" fontId="12" fillId="17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7" borderId="10" xfId="59" applyNumberFormat="1" applyFont="1" applyFill="1" applyBorder="1" applyAlignment="1" applyProtection="1">
      <alignment vertical="center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">
      <selection activeCell="G64" sqref="G64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979</v>
      </c>
      <c r="D11" s="205">
        <v>979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955</v>
      </c>
      <c r="D12" s="205">
        <v>992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42</v>
      </c>
      <c r="D14" s="205">
        <v>46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4</v>
      </c>
      <c r="D16" s="205">
        <v>3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0</v>
      </c>
      <c r="D17" s="205">
        <v>0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1980</v>
      </c>
      <c r="D19" s="209">
        <f>SUM(D11:D18)</f>
        <v>2020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2262</v>
      </c>
      <c r="H20" s="212">
        <v>2262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</v>
      </c>
      <c r="H21" s="210">
        <f>SUM(H22:H24)</f>
        <v>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2270</v>
      </c>
      <c r="H25" s="208">
        <f>H19+H20+H21</f>
        <v>2270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-961</v>
      </c>
      <c r="H27" s="208">
        <f>SUM(H28:H30)</f>
        <v>-686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-961</v>
      </c>
      <c r="H29" s="391">
        <v>-686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-205</v>
      </c>
      <c r="H32" s="391">
        <v>-275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-1166</v>
      </c>
      <c r="H33" s="208">
        <f>H27+H31+H32</f>
        <v>-961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1159</v>
      </c>
      <c r="H36" s="208">
        <f>H25+H17+H33</f>
        <v>1364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23</v>
      </c>
      <c r="H48" s="206">
        <v>23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23</v>
      </c>
      <c r="H49" s="208">
        <f>SUM(H43:H48)</f>
        <v>23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1980</v>
      </c>
      <c r="D55" s="209">
        <f>D19+D20+D21+D27+D32+D45+D51+D53+D54</f>
        <v>2020</v>
      </c>
      <c r="E55" s="293" t="s">
        <v>172</v>
      </c>
      <c r="F55" s="317" t="s">
        <v>173</v>
      </c>
      <c r="G55" s="208">
        <f>G49+G51+G52+G53+G54</f>
        <v>23</v>
      </c>
      <c r="H55" s="208">
        <f>H49+H51+H52+H53+H54</f>
        <v>23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</v>
      </c>
      <c r="D58" s="205">
        <v>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781</v>
      </c>
      <c r="H61" s="208">
        <f>SUM(H62:H68)</f>
        <v>581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</v>
      </c>
      <c r="D64" s="209">
        <f>SUM(D58:D63)</f>
        <v>2</v>
      </c>
      <c r="E64" s="293" t="s">
        <v>200</v>
      </c>
      <c r="F64" s="298" t="s">
        <v>201</v>
      </c>
      <c r="G64" s="206">
        <v>579</v>
      </c>
      <c r="H64" s="206">
        <v>412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74</v>
      </c>
      <c r="H66" s="206">
        <v>59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3</v>
      </c>
      <c r="H67" s="206"/>
    </row>
    <row r="68" spans="1:8" ht="15">
      <c r="A68" s="291" t="s">
        <v>211</v>
      </c>
      <c r="B68" s="297" t="s">
        <v>212</v>
      </c>
      <c r="C68" s="205">
        <v>58</v>
      </c>
      <c r="D68" s="205">
        <v>42</v>
      </c>
      <c r="E68" s="293" t="s">
        <v>213</v>
      </c>
      <c r="F68" s="298" t="s">
        <v>214</v>
      </c>
      <c r="G68" s="206">
        <v>125</v>
      </c>
      <c r="H68" s="206">
        <v>110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91</v>
      </c>
      <c r="H69" s="206">
        <v>110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872</v>
      </c>
      <c r="H71" s="215">
        <f>H59+H60+H61+H69+H70</f>
        <v>691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2</v>
      </c>
      <c r="D74" s="205">
        <v>2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60</v>
      </c>
      <c r="D75" s="209">
        <f>SUM(D67:D74)</f>
        <v>44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872</v>
      </c>
      <c r="H79" s="216">
        <f>H71+H74+H75+H76</f>
        <v>691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12</v>
      </c>
      <c r="D88" s="205">
        <v>12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12</v>
      </c>
      <c r="D91" s="209">
        <f>SUM(D87:D90)</f>
        <v>12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74</v>
      </c>
      <c r="D93" s="209">
        <f>D64+D75+D84+D91+D92</f>
        <v>58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2054</v>
      </c>
      <c r="D94" s="218">
        <f>D93+D55</f>
        <v>2078</v>
      </c>
      <c r="E94" s="558" t="s">
        <v>270</v>
      </c>
      <c r="F94" s="345" t="s">
        <v>271</v>
      </c>
      <c r="G94" s="219">
        <f>G36+G39+G55+G79</f>
        <v>2054</v>
      </c>
      <c r="H94" s="219">
        <f>H36+H39+H55+H79</f>
        <v>2078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4" t="s">
        <v>865</v>
      </c>
      <c r="D98" s="604"/>
      <c r="E98" s="604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4"/>
      <c r="D100" s="605"/>
      <c r="E100" s="605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="90" zoomScaleNormal="90" zoomScalePageLayoutView="0" workbookViewId="0" topLeftCell="A1">
      <selection activeCell="D1" sqref="D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608" t="s">
        <v>2</v>
      </c>
      <c r="G2" s="60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01.01.2016 г. - 30.09.2016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21</v>
      </c>
      <c r="D9" s="79">
        <v>21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201</v>
      </c>
      <c r="D10" s="79">
        <v>235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43</v>
      </c>
      <c r="D11" s="79">
        <v>44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153</v>
      </c>
      <c r="D12" s="79">
        <v>151</v>
      </c>
      <c r="E12" s="366" t="s">
        <v>78</v>
      </c>
      <c r="F12" s="365" t="s">
        <v>295</v>
      </c>
      <c r="G12" s="87">
        <v>234</v>
      </c>
      <c r="H12" s="87">
        <v>239</v>
      </c>
    </row>
    <row r="13" spans="1:18" ht="12">
      <c r="A13" s="363" t="s">
        <v>296</v>
      </c>
      <c r="B13" s="364" t="s">
        <v>297</v>
      </c>
      <c r="C13" s="79">
        <v>19</v>
      </c>
      <c r="D13" s="79">
        <v>18</v>
      </c>
      <c r="E13" s="367" t="s">
        <v>51</v>
      </c>
      <c r="F13" s="368" t="s">
        <v>298</v>
      </c>
      <c r="G13" s="88">
        <f>SUM(G9:G12)</f>
        <v>234</v>
      </c>
      <c r="H13" s="88">
        <f>SUM(H9:H12)</f>
        <v>239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2</v>
      </c>
      <c r="D16" s="80">
        <v>5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439</v>
      </c>
      <c r="D19" s="82">
        <f>SUM(D9:D15)+D16</f>
        <v>474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439</v>
      </c>
      <c r="D28" s="83">
        <f>D26+D19</f>
        <v>474</v>
      </c>
      <c r="E28" s="174" t="s">
        <v>337</v>
      </c>
      <c r="F28" s="370" t="s">
        <v>338</v>
      </c>
      <c r="G28" s="88">
        <f>G13+G15+G24</f>
        <v>234</v>
      </c>
      <c r="H28" s="88">
        <f>H13+H15+H24</f>
        <v>239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205</v>
      </c>
      <c r="H30" s="90">
        <f>IF((D28-H28)&gt;0,D28-H28,0)</f>
        <v>235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439</v>
      </c>
      <c r="D33" s="82">
        <f>D28+D31+D32</f>
        <v>474</v>
      </c>
      <c r="E33" s="174" t="s">
        <v>351</v>
      </c>
      <c r="F33" s="370" t="s">
        <v>352</v>
      </c>
      <c r="G33" s="90">
        <f>G32+G31+G28</f>
        <v>234</v>
      </c>
      <c r="H33" s="90">
        <f>H32+H31+H28</f>
        <v>239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205</v>
      </c>
      <c r="H34" s="88">
        <f>IF((D33-H33)&gt;0,D33-H33,0)</f>
        <v>235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205</v>
      </c>
      <c r="H39" s="91">
        <f>IF(H34&gt;0,IF(D35+H34&lt;0,0,D35+H34),IF(D34-D35&lt;0,D35-D34,0))</f>
        <v>235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205</v>
      </c>
      <c r="H41" s="85">
        <f>IF(D39=0,IF(H39-H40&gt;0,H39-H40+D40,0),IF(D39-D40&lt;0,D40-D39+H40,0))</f>
        <v>235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439</v>
      </c>
      <c r="D42" s="86">
        <f>D33+D35+D39</f>
        <v>474</v>
      </c>
      <c r="E42" s="177" t="s">
        <v>378</v>
      </c>
      <c r="F42" s="178" t="s">
        <v>379</v>
      </c>
      <c r="G42" s="90">
        <f>G39+G33</f>
        <v>439</v>
      </c>
      <c r="H42" s="90">
        <f>H39+H33</f>
        <v>474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6"/>
      <c r="E44" s="606"/>
      <c r="F44" s="606"/>
      <c r="G44" s="606"/>
      <c r="H44" s="60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7"/>
      <c r="E46" s="607"/>
      <c r="F46" s="607"/>
      <c r="G46" s="607"/>
      <c r="H46" s="607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4">
      <selection activeCell="D54" sqref="D54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01.01.2016 г. - 30.09.2016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226</v>
      </c>
      <c r="D10" s="92">
        <v>262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-81</v>
      </c>
      <c r="D11" s="92">
        <v>-82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-133</v>
      </c>
      <c r="D13" s="92">
        <v>-160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-12</v>
      </c>
      <c r="D19" s="92">
        <v>-17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0</v>
      </c>
      <c r="D20" s="93">
        <f>SUM(D10:D19)</f>
        <v>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0</v>
      </c>
      <c r="D43" s="93">
        <f>D42+D32+D20</f>
        <v>3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16</v>
      </c>
      <c r="D44" s="184">
        <v>13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16</v>
      </c>
      <c r="D45" s="93">
        <f>D44+D43</f>
        <v>16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12</v>
      </c>
      <c r="D46" s="94">
        <v>16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20.10.2016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9"/>
      <c r="D50" s="60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609"/>
      <c r="D52" s="60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showZeros="0" zoomScalePageLayoutView="0" workbookViewId="0" topLeftCell="A10">
      <selection activeCell="J34" sqref="J34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2" t="str">
        <f>'справка №1-БАЛАНС'!E3</f>
        <v>"ТРАНССТРОЙ АМ" АД</v>
      </c>
      <c r="D3" s="613"/>
      <c r="E3" s="613"/>
      <c r="F3" s="613"/>
      <c r="G3" s="613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12" t="str">
        <f>'справка №1-БАЛАНС'!E4</f>
        <v>неконсолидиран</v>
      </c>
      <c r="D4" s="612"/>
      <c r="E4" s="614"/>
      <c r="F4" s="612"/>
      <c r="G4" s="612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12" t="str">
        <f>'справка №1-БАЛАНС'!E5</f>
        <v>01.01.2016 г. - 30.09.2016 г.</v>
      </c>
      <c r="D5" s="613"/>
      <c r="E5" s="613"/>
      <c r="F5" s="613"/>
      <c r="G5" s="613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2262</v>
      </c>
      <c r="F11" s="96">
        <f>'справка №1-БАЛАНС'!H22</f>
        <v>8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-961</v>
      </c>
      <c r="K11" s="98"/>
      <c r="L11" s="424">
        <f>SUM(C11:K11)</f>
        <v>1364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2262</v>
      </c>
      <c r="F15" s="99">
        <f t="shared" si="2"/>
        <v>8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-961</v>
      </c>
      <c r="K15" s="99">
        <f t="shared" si="2"/>
        <v>0</v>
      </c>
      <c r="L15" s="424">
        <f t="shared" si="1"/>
        <v>1364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-205</v>
      </c>
      <c r="K16" s="98"/>
      <c r="L16" s="424">
        <f t="shared" si="1"/>
        <v>-205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2262</v>
      </c>
      <c r="F29" s="97">
        <f t="shared" si="6"/>
        <v>8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-1166</v>
      </c>
      <c r="K29" s="97">
        <f t="shared" si="6"/>
        <v>0</v>
      </c>
      <c r="L29" s="424">
        <f t="shared" si="1"/>
        <v>1159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2262</v>
      </c>
      <c r="F32" s="97">
        <f t="shared" si="7"/>
        <v>8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-1166</v>
      </c>
      <c r="K32" s="97">
        <f t="shared" si="7"/>
        <v>0</v>
      </c>
      <c r="L32" s="424">
        <f t="shared" si="1"/>
        <v>1159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11" t="s">
        <v>521</v>
      </c>
      <c r="E35" s="611"/>
      <c r="F35" s="611"/>
      <c r="G35" s="611"/>
      <c r="H35" s="611"/>
      <c r="I35" s="611"/>
      <c r="J35" s="24" t="s">
        <v>857</v>
      </c>
      <c r="K35" s="24"/>
      <c r="L35" s="611"/>
      <c r="M35" s="611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Zeros="0" zoomScalePageLayoutView="0" workbookViewId="0" topLeftCell="C16">
      <selection activeCell="R43" sqref="R43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1" t="s">
        <v>383</v>
      </c>
      <c r="B2" s="625"/>
      <c r="C2" s="585"/>
      <c r="D2" s="585"/>
      <c r="E2" s="612" t="str">
        <f>'справка №1-БАЛАНС'!E3</f>
        <v>"ТРАНССТРОЙ АМ" АД</v>
      </c>
      <c r="F2" s="602"/>
      <c r="G2" s="602"/>
      <c r="H2" s="585"/>
      <c r="I2" s="441"/>
      <c r="J2" s="441"/>
      <c r="K2" s="441"/>
      <c r="L2" s="441"/>
      <c r="M2" s="628" t="s">
        <v>2</v>
      </c>
      <c r="N2" s="624"/>
      <c r="O2" s="624"/>
      <c r="P2" s="629">
        <f>'справка №1-БАЛАНС'!H3</f>
        <v>831553170</v>
      </c>
      <c r="Q2" s="629"/>
      <c r="R2" s="353"/>
    </row>
    <row r="3" spans="1:18" ht="15">
      <c r="A3" s="601" t="s">
        <v>5</v>
      </c>
      <c r="B3" s="625"/>
      <c r="C3" s="586"/>
      <c r="D3" s="586"/>
      <c r="E3" s="612" t="str">
        <f>'справка №1-БАЛАНС'!E5</f>
        <v>01.01.2016 г. - 30.09.2016 г.</v>
      </c>
      <c r="F3" s="603"/>
      <c r="G3" s="603"/>
      <c r="H3" s="443"/>
      <c r="I3" s="443"/>
      <c r="J3" s="443"/>
      <c r="K3" s="443"/>
      <c r="L3" s="443"/>
      <c r="M3" s="599" t="s">
        <v>4</v>
      </c>
      <c r="N3" s="599"/>
      <c r="O3" s="577"/>
      <c r="P3" s="600">
        <f>'справка №1-БАЛАНС'!H4</f>
        <v>334</v>
      </c>
      <c r="Q3" s="600"/>
      <c r="R3" s="354"/>
    </row>
    <row r="4" spans="1:18" ht="12.75">
      <c r="A4" s="436" t="s">
        <v>523</v>
      </c>
      <c r="B4" s="442"/>
      <c r="C4" s="442"/>
      <c r="D4" s="443"/>
      <c r="E4" s="615"/>
      <c r="F4" s="616"/>
      <c r="G4" s="61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7" t="s">
        <v>463</v>
      </c>
      <c r="B5" s="618"/>
      <c r="C5" s="621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6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6" t="s">
        <v>529</v>
      </c>
      <c r="R5" s="626" t="s">
        <v>530</v>
      </c>
    </row>
    <row r="6" spans="1:18" s="44" customFormat="1" ht="48">
      <c r="A6" s="619"/>
      <c r="B6" s="620"/>
      <c r="C6" s="622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7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7"/>
      <c r="R6" s="627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979</v>
      </c>
      <c r="E9" s="243"/>
      <c r="F9" s="243"/>
      <c r="G9" s="113">
        <f>D9+E9-F9</f>
        <v>979</v>
      </c>
      <c r="H9" s="103"/>
      <c r="I9" s="103"/>
      <c r="J9" s="113">
        <f>G9+H9-I9</f>
        <v>979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979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1241</v>
      </c>
      <c r="E10" s="243"/>
      <c r="F10" s="243"/>
      <c r="G10" s="113">
        <f aca="true" t="shared" si="2" ref="G10:G39">D10+E10-F10</f>
        <v>1241</v>
      </c>
      <c r="H10" s="103"/>
      <c r="I10" s="103"/>
      <c r="J10" s="113">
        <f aca="true" t="shared" si="3" ref="J10:J39">G10+H10-I10</f>
        <v>1241</v>
      </c>
      <c r="K10" s="103">
        <v>249</v>
      </c>
      <c r="L10" s="103">
        <v>37</v>
      </c>
      <c r="M10" s="103"/>
      <c r="N10" s="113">
        <f aca="true" t="shared" si="4" ref="N10:N39">K10+L10-M10</f>
        <v>286</v>
      </c>
      <c r="O10" s="103"/>
      <c r="P10" s="103"/>
      <c r="Q10" s="113">
        <f t="shared" si="0"/>
        <v>286</v>
      </c>
      <c r="R10" s="113">
        <f t="shared" si="1"/>
        <v>955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16</v>
      </c>
      <c r="E11" s="243"/>
      <c r="F11" s="243"/>
      <c r="G11" s="113">
        <f t="shared" si="2"/>
        <v>16</v>
      </c>
      <c r="H11" s="103"/>
      <c r="I11" s="103"/>
      <c r="J11" s="113">
        <f t="shared" si="3"/>
        <v>16</v>
      </c>
      <c r="K11" s="103">
        <v>16</v>
      </c>
      <c r="L11" s="103"/>
      <c r="M11" s="103"/>
      <c r="N11" s="113">
        <f t="shared" si="4"/>
        <v>16</v>
      </c>
      <c r="O11" s="103"/>
      <c r="P11" s="103"/>
      <c r="Q11" s="113">
        <f t="shared" si="0"/>
        <v>16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176</v>
      </c>
      <c r="E12" s="243"/>
      <c r="F12" s="243"/>
      <c r="G12" s="113">
        <f t="shared" si="2"/>
        <v>176</v>
      </c>
      <c r="H12" s="103"/>
      <c r="I12" s="103"/>
      <c r="J12" s="113">
        <f t="shared" si="3"/>
        <v>176</v>
      </c>
      <c r="K12" s="103">
        <v>130</v>
      </c>
      <c r="L12" s="103">
        <v>4</v>
      </c>
      <c r="M12" s="103"/>
      <c r="N12" s="113">
        <f t="shared" si="4"/>
        <v>134</v>
      </c>
      <c r="O12" s="103"/>
      <c r="P12" s="103"/>
      <c r="Q12" s="113">
        <f t="shared" si="0"/>
        <v>134</v>
      </c>
      <c r="R12" s="113">
        <f t="shared" si="1"/>
        <v>42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65</v>
      </c>
      <c r="E13" s="243"/>
      <c r="F13" s="243"/>
      <c r="G13" s="113">
        <f t="shared" si="2"/>
        <v>65</v>
      </c>
      <c r="H13" s="103"/>
      <c r="I13" s="103"/>
      <c r="J13" s="113">
        <f t="shared" si="3"/>
        <v>65</v>
      </c>
      <c r="K13" s="103">
        <v>65</v>
      </c>
      <c r="L13" s="103"/>
      <c r="M13" s="103"/>
      <c r="N13" s="113">
        <f t="shared" si="4"/>
        <v>65</v>
      </c>
      <c r="O13" s="103"/>
      <c r="P13" s="103"/>
      <c r="Q13" s="113">
        <f t="shared" si="0"/>
        <v>65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38</v>
      </c>
      <c r="E14" s="243"/>
      <c r="F14" s="243"/>
      <c r="G14" s="113">
        <f t="shared" si="2"/>
        <v>38</v>
      </c>
      <c r="H14" s="103"/>
      <c r="I14" s="103"/>
      <c r="J14" s="113">
        <f t="shared" si="3"/>
        <v>38</v>
      </c>
      <c r="K14" s="103">
        <v>35</v>
      </c>
      <c r="L14" s="103">
        <v>2</v>
      </c>
      <c r="M14" s="103"/>
      <c r="N14" s="113">
        <f t="shared" si="4"/>
        <v>37</v>
      </c>
      <c r="O14" s="103"/>
      <c r="P14" s="103"/>
      <c r="Q14" s="113">
        <f t="shared" si="0"/>
        <v>37</v>
      </c>
      <c r="R14" s="113">
        <f t="shared" si="1"/>
        <v>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27</v>
      </c>
      <c r="E16" s="243">
        <v>3</v>
      </c>
      <c r="F16" s="243"/>
      <c r="G16" s="113">
        <f t="shared" si="2"/>
        <v>30</v>
      </c>
      <c r="H16" s="103"/>
      <c r="I16" s="103"/>
      <c r="J16" s="113">
        <f t="shared" si="3"/>
        <v>30</v>
      </c>
      <c r="K16" s="103">
        <v>27</v>
      </c>
      <c r="L16" s="103"/>
      <c r="M16" s="103"/>
      <c r="N16" s="113">
        <f t="shared" si="4"/>
        <v>27</v>
      </c>
      <c r="O16" s="103"/>
      <c r="P16" s="103"/>
      <c r="Q16" s="113">
        <f aca="true" t="shared" si="5" ref="Q16:Q25">N16+O16-P16</f>
        <v>27</v>
      </c>
      <c r="R16" s="113">
        <f aca="true" t="shared" si="6" ref="R16:R25">J16-Q16</f>
        <v>3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2542</v>
      </c>
      <c r="E17" s="248">
        <f>SUM(E9:E16)</f>
        <v>3</v>
      </c>
      <c r="F17" s="248">
        <f>SUM(F9:F16)</f>
        <v>0</v>
      </c>
      <c r="G17" s="113">
        <f t="shared" si="2"/>
        <v>2545</v>
      </c>
      <c r="H17" s="114">
        <f>SUM(H9:H16)</f>
        <v>0</v>
      </c>
      <c r="I17" s="114">
        <f>SUM(I9:I16)</f>
        <v>0</v>
      </c>
      <c r="J17" s="113">
        <f t="shared" si="3"/>
        <v>2545</v>
      </c>
      <c r="K17" s="114">
        <f>SUM(K9:K16)</f>
        <v>522</v>
      </c>
      <c r="L17" s="114">
        <f>SUM(L9:L16)</f>
        <v>43</v>
      </c>
      <c r="M17" s="114">
        <f>SUM(M9:M16)</f>
        <v>0</v>
      </c>
      <c r="N17" s="113">
        <f t="shared" si="4"/>
        <v>565</v>
      </c>
      <c r="O17" s="114">
        <f>SUM(O9:O16)</f>
        <v>0</v>
      </c>
      <c r="P17" s="114">
        <f>SUM(P9:P16)</f>
        <v>0</v>
      </c>
      <c r="Q17" s="113">
        <f t="shared" si="5"/>
        <v>565</v>
      </c>
      <c r="R17" s="113">
        <f t="shared" si="6"/>
        <v>1980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2542</v>
      </c>
      <c r="E40" s="547">
        <f>E17+E18+E19+E25+E38+E39</f>
        <v>3</v>
      </c>
      <c r="F40" s="547">
        <f aca="true" t="shared" si="13" ref="F40:R40">F17+F18+F19+F25+F38+F39</f>
        <v>0</v>
      </c>
      <c r="G40" s="547">
        <f t="shared" si="13"/>
        <v>2545</v>
      </c>
      <c r="H40" s="547">
        <f t="shared" si="13"/>
        <v>0</v>
      </c>
      <c r="I40" s="547">
        <f t="shared" si="13"/>
        <v>0</v>
      </c>
      <c r="J40" s="547">
        <f t="shared" si="13"/>
        <v>2545</v>
      </c>
      <c r="K40" s="547">
        <f t="shared" si="13"/>
        <v>522</v>
      </c>
      <c r="L40" s="547">
        <f t="shared" si="13"/>
        <v>43</v>
      </c>
      <c r="M40" s="547">
        <f t="shared" si="13"/>
        <v>0</v>
      </c>
      <c r="N40" s="547">
        <f t="shared" si="13"/>
        <v>565</v>
      </c>
      <c r="O40" s="547">
        <f t="shared" si="13"/>
        <v>0</v>
      </c>
      <c r="P40" s="547">
        <f t="shared" si="13"/>
        <v>0</v>
      </c>
      <c r="Q40" s="547">
        <f t="shared" si="13"/>
        <v>565</v>
      </c>
      <c r="R40" s="547">
        <f t="shared" si="13"/>
        <v>1980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20.10.2016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3"/>
      <c r="L44" s="623"/>
      <c r="M44" s="623"/>
      <c r="N44" s="623"/>
      <c r="O44" s="624" t="s">
        <v>781</v>
      </c>
      <c r="P44" s="625"/>
      <c r="Q44" s="625"/>
      <c r="R44" s="62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showZeros="0" zoomScalePageLayoutView="0" workbookViewId="0" topLeftCell="A82">
      <selection activeCell="D94" sqref="D94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01.01.2016 г. - 30.09.2016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58</v>
      </c>
      <c r="D28" s="153">
        <v>58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2</v>
      </c>
      <c r="D33" s="150">
        <f>SUM(D34:D37)</f>
        <v>2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2</v>
      </c>
      <c r="D37" s="153">
        <v>2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60</v>
      </c>
      <c r="D43" s="149">
        <f>D24+D28+D29+D31+D30+D32+D33+D38</f>
        <v>60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60</v>
      </c>
      <c r="D44" s="148">
        <f>D43+D21+D19+D9</f>
        <v>60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23</v>
      </c>
      <c r="D68" s="153"/>
      <c r="E68" s="165">
        <f t="shared" si="1"/>
        <v>23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781</v>
      </c>
      <c r="D85" s="149">
        <f>SUM(D86:D90)+D94</f>
        <v>781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579</v>
      </c>
      <c r="D87" s="153">
        <v>579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74</v>
      </c>
      <c r="D89" s="153">
        <v>74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125</v>
      </c>
      <c r="D90" s="148">
        <f>SUM(D91:D93)</f>
        <v>125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125</v>
      </c>
      <c r="D93" s="153">
        <v>125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3</v>
      </c>
      <c r="D94" s="153">
        <v>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91</v>
      </c>
      <c r="D95" s="153">
        <v>91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872</v>
      </c>
      <c r="D96" s="149">
        <f>D85+D80+D75+D71+D95</f>
        <v>872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895</v>
      </c>
      <c r="D97" s="149">
        <f>D96+D68+D66</f>
        <v>872</v>
      </c>
      <c r="E97" s="149">
        <f>E96+E68+E66</f>
        <v>23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20.10.2016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598" t="s">
        <v>781</v>
      </c>
      <c r="D111" s="598"/>
      <c r="E111" s="598"/>
      <c r="F111" s="598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Zeros="0"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2" t="str">
        <f>'справка №1-БАЛАНС'!E3</f>
        <v>"ТРАНССТРОЙ АМ" АД</v>
      </c>
      <c r="D4" s="603"/>
      <c r="E4" s="603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12" t="str">
        <f>'справка №1-БАЛАНС'!E5</f>
        <v>01.01.2016 г. - 30.09.2016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20.10.2016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44" sqref="A44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"ТРАНССТРОЙ АМ" АД</v>
      </c>
      <c r="C5" s="602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12" t="str">
        <f>'справка №1-БАЛАНС'!E5</f>
        <v>01.01.2016 г. - 30.09.2016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5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20.10.2016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2016-10-22T07:22:18Z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