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<sst xmlns="http://schemas.openxmlformats.org/spreadsheetml/2006/main" count="4320" uniqueCount="1001">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</sst>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28125</v>
      </c>
      <c r="D6" s="675">
        <f aca="true" t="shared" si="0" ref="D6:D15">C6-E6</f>
        <v>0</v>
      </c>
      <c r="E6" s="674">
        <f>'1-Баланс'!G95</f>
        <v>28125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3916</v>
      </c>
      <c r="D7" s="675">
        <f t="shared" si="0"/>
        <v>2725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139</v>
      </c>
      <c r="D8" s="675">
        <f t="shared" si="0"/>
        <v>0</v>
      </c>
      <c r="E8" s="674">
        <f>ABS('2-Отчет за доходите'!C44)-ABS('2-Отчет за доходите'!G44)</f>
        <v>139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499</v>
      </c>
      <c r="D9" s="675">
        <f t="shared" si="0"/>
        <v>0</v>
      </c>
      <c r="E9" s="674">
        <f>'3-Отчет за паричния поток'!C45</f>
        <v>499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385</v>
      </c>
      <c r="D10" s="675">
        <f t="shared" si="0"/>
        <v>0</v>
      </c>
      <c r="E10" s="674">
        <f>'3-Отчет за паричния поток'!C46</f>
        <v>385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3916</v>
      </c>
      <c r="D11" s="675">
        <f t="shared" si="0"/>
        <v>0</v>
      </c>
      <c r="E11" s="674">
        <f>'4-Отчет за собствения капитал'!L34</f>
        <v>3916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9</v>
      </c>
      <c r="D15" s="675">
        <f t="shared" si="0"/>
        <v>-11341</v>
      </c>
      <c r="E15" s="674">
        <f>'Справка 5'!C148+'Справка 5'!C78</f>
        <v>11350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0.035495403472931564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0.005741666322442067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0.004942222222222222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1.0892742453436095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9.125139249907166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8.923876717415522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4.357593761604159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0.14296323802450797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0.8460207612456747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6.182073544433095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0.8607644444444443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1037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0.2648110316649642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0.6120283018867925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23.322736030828516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3551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3777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826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7527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6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12297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7268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7268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4082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11350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370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385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542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24574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28125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2506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2541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-35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139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2645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3916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21516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2683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2672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2693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2693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28125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211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60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164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161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439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898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210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1118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1557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139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1557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139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139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139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1696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764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932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1696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1696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1696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-266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-386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-1693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-2205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61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-15223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22176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-3956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-840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2658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-887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-654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1112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499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385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2541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2541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139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2680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2680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3777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3777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139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3916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3916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9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9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9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3509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9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3509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3567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3509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9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3509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3567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15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16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16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20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42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3509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9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3509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3551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542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542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542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3777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3777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826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7527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12297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12839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88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88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88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3777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3777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826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7527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12297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12385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454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454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454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454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2681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2672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2693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24209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2681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2672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2693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2693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21516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3351205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190799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3542004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3509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10344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313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10657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786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22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808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96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19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115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3509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11034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316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11350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11350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14850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11034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11034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316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3816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20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2506</v>
      </c>
      <c r="H28" s="596">
        <f>SUM(H29:H31)</f>
        <v>168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2541</v>
      </c>
      <c r="H29" s="196">
        <v>203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-35</v>
      </c>
      <c r="H30" s="196">
        <v>-35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139</v>
      </c>
      <c r="H32" s="196">
        <v>2338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2645</v>
      </c>
      <c r="H34" s="598">
        <f>H28+H32+H33</f>
        <v>2506</v>
      </c>
    </row>
    <row r="35" spans="1:8" ht="15.75">
      <c r="A35" s="89" t="s">
        <v>106</v>
      </c>
      <c r="B35" s="94" t="s">
        <v>107</v>
      </c>
      <c r="C35" s="595">
        <f>SUM(C36:C39)</f>
        <v>3509</v>
      </c>
      <c r="D35" s="596">
        <f>SUM(D36:D39)</f>
        <v>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3500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3916</v>
      </c>
      <c r="H37" s="600">
        <f>H26+H18+H34</f>
        <v>3777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9</v>
      </c>
      <c r="D39" s="196">
        <v>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3509</v>
      </c>
      <c r="D46" s="598">
        <f>D35+D40+D45</f>
        <v>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3551</v>
      </c>
      <c r="D56" s="602">
        <f>D20+D21+D22+D28+D33+D46+D52+D54+D55</f>
        <v>52</v>
      </c>
      <c r="E56" s="100" t="s">
        <v>850</v>
      </c>
      <c r="F56" s="99" t="s">
        <v>172</v>
      </c>
      <c r="G56" s="599">
        <f>G50+G52+G53+G54+G55</f>
        <v>21516</v>
      </c>
      <c r="H56" s="600">
        <f>H50+H52+H53+H54+H55</f>
        <v>21516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</v>
      </c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2683</v>
      </c>
      <c r="H61" s="596">
        <f>SUM(H62:H68)</f>
        <v>261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2672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3777</v>
      </c>
      <c r="D68" s="196">
        <v>1500</v>
      </c>
      <c r="E68" s="89" t="s">
        <v>212</v>
      </c>
      <c r="F68" s="93" t="s">
        <v>213</v>
      </c>
      <c r="G68" s="197">
        <v>3</v>
      </c>
      <c r="H68" s="196">
        <v>257</v>
      </c>
    </row>
    <row r="69" spans="1:8" ht="15.75">
      <c r="A69" s="89" t="s">
        <v>210</v>
      </c>
      <c r="B69" s="91" t="s">
        <v>211</v>
      </c>
      <c r="C69" s="197"/>
      <c r="D69" s="196">
        <v>19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826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7527</v>
      </c>
      <c r="D71" s="196">
        <f>3750+154</f>
        <v>3904</v>
      </c>
      <c r="E71" s="474" t="s">
        <v>47</v>
      </c>
      <c r="F71" s="95" t="s">
        <v>223</v>
      </c>
      <c r="G71" s="597">
        <f>G59+G60+G61+G69+G70</f>
        <v>2693</v>
      </c>
      <c r="H71" s="598">
        <f>H59+H60+H61+H69+H70</f>
        <v>273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160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6</v>
      </c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12297</v>
      </c>
      <c r="D76" s="598">
        <f>SUM(D68:D75)</f>
        <v>5423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7268</v>
      </c>
      <c r="D79" s="596">
        <f>SUM(D80:D82)</f>
        <v>19592</v>
      </c>
      <c r="E79" s="205" t="s">
        <v>849</v>
      </c>
      <c r="F79" s="99" t="s">
        <v>241</v>
      </c>
      <c r="G79" s="599">
        <f>G71+G73+G75+G77</f>
        <v>2693</v>
      </c>
      <c r="H79" s="600">
        <f>H71+H73+H75+H77</f>
        <v>273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7268</v>
      </c>
      <c r="D82" s="196">
        <v>19592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4082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11350</v>
      </c>
      <c r="D85" s="598">
        <f>D84+D83+D79</f>
        <v>19592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499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370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385</v>
      </c>
      <c r="D92" s="598">
        <f>SUM(D88:D91)</f>
        <v>499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542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24574</v>
      </c>
      <c r="D94" s="602">
        <f>D65+D76+D85+D92+D93</f>
        <v>25514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28125</v>
      </c>
      <c r="D95" s="604">
        <f>D94+D56</f>
        <v>25566</v>
      </c>
      <c r="E95" s="229" t="s">
        <v>942</v>
      </c>
      <c r="F95" s="489" t="s">
        <v>268</v>
      </c>
      <c r="G95" s="603">
        <f>G37+G40+G56+G79</f>
        <v>28125</v>
      </c>
      <c r="H95" s="604">
        <f>H37+H40+H56+H79</f>
        <v>25566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211</v>
      </c>
      <c r="D13" s="317">
        <v>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60</v>
      </c>
      <c r="D15" s="317">
        <v>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161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439</v>
      </c>
      <c r="D22" s="629">
        <f>SUM(D12:D18)+D19</f>
        <v>70</v>
      </c>
      <c r="E22" s="194" t="s">
        <v>309</v>
      </c>
      <c r="F22" s="237" t="s">
        <v>310</v>
      </c>
      <c r="G22" s="316">
        <v>764</v>
      </c>
      <c r="H22" s="317">
        <v>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932</v>
      </c>
      <c r="H24" s="317">
        <v>2668</v>
      </c>
    </row>
    <row r="25" spans="1:8" ht="31.5">
      <c r="A25" s="194" t="s">
        <v>316</v>
      </c>
      <c r="B25" s="237" t="s">
        <v>317</v>
      </c>
      <c r="C25" s="316">
        <v>898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210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1696</v>
      </c>
      <c r="H27" s="629">
        <f>SUM(H22:H26)</f>
        <v>2686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1118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1557</v>
      </c>
      <c r="D31" s="635">
        <f>D29+D22</f>
        <v>76</v>
      </c>
      <c r="E31" s="251" t="s">
        <v>824</v>
      </c>
      <c r="F31" s="266" t="s">
        <v>331</v>
      </c>
      <c r="G31" s="253">
        <f>G16+G18+G27</f>
        <v>1696</v>
      </c>
      <c r="H31" s="254">
        <f>H16+H18+H27</f>
        <v>2687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139</v>
      </c>
      <c r="D33" s="244">
        <f>IF((H31-D31)&gt;0,H31-D31,0)</f>
        <v>2611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1557</v>
      </c>
      <c r="D36" s="637">
        <f>D31-D34+D35</f>
        <v>76</v>
      </c>
      <c r="E36" s="262" t="s">
        <v>346</v>
      </c>
      <c r="F36" s="256" t="s">
        <v>347</v>
      </c>
      <c r="G36" s="267">
        <f>G35-G34+G31</f>
        <v>1696</v>
      </c>
      <c r="H36" s="268">
        <f>H35-H34+H31</f>
        <v>2687</v>
      </c>
    </row>
    <row r="37" spans="1:8" ht="15.75">
      <c r="A37" s="261" t="s">
        <v>348</v>
      </c>
      <c r="B37" s="231" t="s">
        <v>349</v>
      </c>
      <c r="C37" s="634">
        <f>IF((G36-C36)&gt;0,G36-C36,0)</f>
        <v>139</v>
      </c>
      <c r="D37" s="635">
        <f>IF((H36-D36)&gt;0,H36-D36,0)</f>
        <v>2611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261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261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139</v>
      </c>
      <c r="D42" s="244">
        <f>+IF((H36-D36-D38)&gt;0,H36-D36-D38,0)</f>
        <v>2350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139</v>
      </c>
      <c r="D44" s="268">
        <f>IF(H42=0,IF(D42-D43&gt;0,D42-D43+H43,0),IF(H42-H43&lt;0,H43-H42+D42,0))</f>
        <v>2350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1696</v>
      </c>
      <c r="D45" s="631">
        <f>D36+D38+D42</f>
        <v>2687</v>
      </c>
      <c r="E45" s="270" t="s">
        <v>373</v>
      </c>
      <c r="F45" s="272" t="s">
        <v>374</v>
      </c>
      <c r="G45" s="630">
        <f>G42+G36</f>
        <v>1696</v>
      </c>
      <c r="H45" s="631">
        <f>H42+H36</f>
        <v>2687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25" sqref="D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</v>
      </c>
      <c r="D12" s="196">
        <v>-1581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-266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-3617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-386</v>
      </c>
      <c r="D21" s="659">
        <f>SUM(D11:D20)</f>
        <v>-5205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-1693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-2205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61</v>
      </c>
      <c r="D27" s="196">
        <v>107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-15223</v>
      </c>
      <c r="D28" s="196">
        <v>-19740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22176</v>
      </c>
      <c r="D29" s="196">
        <v>3583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-3956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-840</v>
      </c>
      <c r="D33" s="659">
        <f>SUM(D23:D32)</f>
        <v>-16050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21514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2658</v>
      </c>
      <c r="D37" s="196">
        <v>199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6">
        <v>-89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-887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-654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1112</v>
      </c>
      <c r="D43" s="661">
        <f>SUM(D35:D42)</f>
        <v>21622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-114</v>
      </c>
      <c r="D44" s="307">
        <f>D43+D33+D21</f>
        <v>367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499</v>
      </c>
      <c r="D45" s="309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385</v>
      </c>
      <c r="D46" s="311">
        <f>D45+D44</f>
        <v>499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2541</v>
      </c>
      <c r="J13" s="584">
        <f>'1-Баланс'!H30+'1-Баланс'!H33</f>
        <v>-35</v>
      </c>
      <c r="K13" s="585"/>
      <c r="L13" s="584">
        <f>SUM(C13:K13)</f>
        <v>3777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2541</v>
      </c>
      <c r="J17" s="653">
        <f t="shared" si="2"/>
        <v>-35</v>
      </c>
      <c r="K17" s="653">
        <f t="shared" si="2"/>
        <v>0</v>
      </c>
      <c r="L17" s="584">
        <f t="shared" si="1"/>
        <v>3777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139</v>
      </c>
      <c r="J18" s="584">
        <f>+'1-Баланс'!G33</f>
        <v>0</v>
      </c>
      <c r="K18" s="585"/>
      <c r="L18" s="584">
        <f t="shared" si="1"/>
        <v>139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2680</v>
      </c>
      <c r="J31" s="653">
        <f t="shared" si="6"/>
        <v>-35</v>
      </c>
      <c r="K31" s="653">
        <f t="shared" si="6"/>
        <v>0</v>
      </c>
      <c r="L31" s="584">
        <f t="shared" si="1"/>
        <v>3916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2680</v>
      </c>
      <c r="J34" s="587">
        <f t="shared" si="7"/>
        <v>-35</v>
      </c>
      <c r="K34" s="587">
        <f t="shared" si="7"/>
        <v>0</v>
      </c>
      <c r="L34" s="651">
        <f t="shared" si="1"/>
        <v>3916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999</v>
      </c>
      <c r="B63" s="680"/>
      <c r="C63" s="92">
        <v>11350</v>
      </c>
      <c r="D63" s="92"/>
      <c r="E63" s="92">
        <v>11034</v>
      </c>
      <c r="F63" s="469">
        <f>C63-E63</f>
        <v>316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11350</v>
      </c>
      <c r="D78" s="472"/>
      <c r="E78" s="472">
        <f>SUM(E63:E77)</f>
        <v>11034</v>
      </c>
      <c r="F78" s="472">
        <f>SUM(F63:F77)</f>
        <v>316</v>
      </c>
    </row>
    <row r="79" spans="1:6" ht="15.75">
      <c r="A79" s="513" t="s">
        <v>801</v>
      </c>
      <c r="B79" s="510" t="s">
        <v>802</v>
      </c>
      <c r="C79" s="472">
        <f>C78+C61+C44+C27</f>
        <v>14850</v>
      </c>
      <c r="D79" s="472"/>
      <c r="E79" s="472">
        <f>E78+E61+E44+E27</f>
        <v>11034</v>
      </c>
      <c r="F79" s="472">
        <f>F78+F61+F44+F27</f>
        <v>3816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34" sqref="D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15</v>
      </c>
      <c r="L12" s="328">
        <v>1</v>
      </c>
      <c r="M12" s="328"/>
      <c r="N12" s="329">
        <f aca="true" t="shared" si="4" ref="N12:N41">K12+L12-M12</f>
        <v>16</v>
      </c>
      <c r="O12" s="328"/>
      <c r="P12" s="328"/>
      <c r="Q12" s="329">
        <f t="shared" si="0"/>
        <v>16</v>
      </c>
      <c r="R12" s="340">
        <f t="shared" si="1"/>
        <v>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3509</v>
      </c>
      <c r="H29" s="335">
        <f t="shared" si="6"/>
        <v>0</v>
      </c>
      <c r="I29" s="335">
        <f t="shared" si="6"/>
        <v>0</v>
      </c>
      <c r="J29" s="336">
        <f t="shared" si="3"/>
        <v>3509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3509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9</v>
      </c>
      <c r="E33" s="328"/>
      <c r="F33" s="328"/>
      <c r="G33" s="329">
        <f t="shared" si="2"/>
        <v>9</v>
      </c>
      <c r="H33" s="328"/>
      <c r="I33" s="328"/>
      <c r="J33" s="329">
        <f t="shared" si="3"/>
        <v>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3509</v>
      </c>
      <c r="H40" s="330">
        <f t="shared" si="10"/>
        <v>0</v>
      </c>
      <c r="I40" s="330">
        <f t="shared" si="10"/>
        <v>0</v>
      </c>
      <c r="J40" s="329">
        <f t="shared" si="3"/>
        <v>3509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3567</v>
      </c>
      <c r="H42" s="349">
        <f t="shared" si="11"/>
        <v>0</v>
      </c>
      <c r="I42" s="349">
        <f t="shared" si="11"/>
        <v>0</v>
      </c>
      <c r="J42" s="349">
        <f t="shared" si="11"/>
        <v>3567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3551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7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542</v>
      </c>
      <c r="D18" s="362">
        <f>+D19+D20</f>
        <v>88</v>
      </c>
      <c r="E18" s="369">
        <f t="shared" si="0"/>
        <v>454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542</v>
      </c>
      <c r="D20" s="368">
        <v>88</v>
      </c>
      <c r="E20" s="369">
        <f t="shared" si="0"/>
        <v>454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542</v>
      </c>
      <c r="D21" s="440">
        <f>D13+D17+D18</f>
        <v>88</v>
      </c>
      <c r="E21" s="441">
        <f>E13+E17+E18</f>
        <v>454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3777</v>
      </c>
      <c r="D26" s="362">
        <f>SUM(D27:D29)</f>
        <v>3777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3777</v>
      </c>
      <c r="D29" s="368">
        <v>3777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826</v>
      </c>
      <c r="D31" s="368">
        <v>826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7527</v>
      </c>
      <c r="D32" s="368">
        <v>7527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160</v>
      </c>
      <c r="D35" s="362">
        <f>SUM(D36:D39)</f>
        <v>160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160</v>
      </c>
      <c r="D37" s="368">
        <v>160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12297</v>
      </c>
      <c r="D45" s="438">
        <f>D26+D30+D31+D33+D32+D34+D35+D40</f>
        <v>12297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12839</v>
      </c>
      <c r="D46" s="444">
        <f>D45+D23+D21+D11</f>
        <v>12385</v>
      </c>
      <c r="E46" s="445">
        <f>E45+E23+E21+E11</f>
        <v>454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</v>
      </c>
      <c r="D82" s="138">
        <f>SUM(D83:D86)</f>
        <v>10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</v>
      </c>
      <c r="D84" s="197">
        <v>10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2681</v>
      </c>
      <c r="D87" s="134">
        <f>SUM(D88:D92)+D96</f>
        <v>2681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2672</v>
      </c>
      <c r="D88" s="197">
        <v>2672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2693</v>
      </c>
      <c r="D98" s="433">
        <f>D87+D82+D77+D73+D97</f>
        <v>2693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24209</v>
      </c>
      <c r="D99" s="427">
        <f>D98+D70+D68</f>
        <v>2693</v>
      </c>
      <c r="E99" s="427">
        <f>E98+E70+E68</f>
        <v>21516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7" sqref="G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8557+50</f>
        <v>8607</v>
      </c>
      <c r="D17" s="449"/>
      <c r="E17" s="449"/>
      <c r="F17" s="449">
        <f>9+3500</f>
        <v>3509</v>
      </c>
      <c r="G17" s="449"/>
      <c r="H17" s="449"/>
      <c r="I17" s="450">
        <f t="shared" si="0"/>
        <v>3509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3509</v>
      </c>
      <c r="G18" s="456">
        <f t="shared" si="1"/>
        <v>0</v>
      </c>
      <c r="H18" s="456">
        <f t="shared" si="1"/>
        <v>0</v>
      </c>
      <c r="I18" s="457">
        <f t="shared" si="0"/>
        <v>3509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3351205</v>
      </c>
      <c r="D20" s="449"/>
      <c r="E20" s="449"/>
      <c r="F20" s="449">
        <v>10344</v>
      </c>
      <c r="G20" s="449">
        <v>786</v>
      </c>
      <c r="H20" s="449">
        <v>96</v>
      </c>
      <c r="I20" s="450">
        <f t="shared" si="0"/>
        <v>11034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190799</v>
      </c>
      <c r="D26" s="449"/>
      <c r="E26" s="449"/>
      <c r="F26" s="449">
        <v>313</v>
      </c>
      <c r="G26" s="449">
        <v>22</v>
      </c>
      <c r="H26" s="449">
        <v>19</v>
      </c>
      <c r="I26" s="450">
        <f t="shared" si="0"/>
        <v>316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3542004</v>
      </c>
      <c r="D27" s="456">
        <f t="shared" si="2"/>
        <v>0</v>
      </c>
      <c r="E27" s="456">
        <f t="shared" si="2"/>
        <v>0</v>
      </c>
      <c r="F27" s="456">
        <f t="shared" si="2"/>
        <v>10657</v>
      </c>
      <c r="G27" s="456">
        <f t="shared" si="2"/>
        <v>808</v>
      </c>
      <c r="H27" s="456">
        <f t="shared" si="2"/>
        <v>115</v>
      </c>
      <c r="I27" s="457">
        <f t="shared" si="0"/>
        <v>11350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</cp:lastModifiedBy>
  <cp:lastPrinted>2016-09-14T10:20:26Z</cp:lastPrinted>
  <dcterms:created xsi:type="dcterms:W3CDTF">2006-09-16T00:00:00Z</dcterms:created>
  <dcterms:modified xsi:type="dcterms:W3CDTF">2021-01-28T18:46:52Z</dcterms:modified>
  <cp:category/>
  <cp:version/>
  <cp:contentType/>
  <cp:contentStatus/>
</cp:coreProperties>
</file>