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<sst xmlns="http://schemas.openxmlformats.org/spreadsheetml/2006/main" count="1072" uniqueCount="880">
  <si>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</si>
  <si>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</si>
  <si>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</si>
  <si>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</si>
  <si>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</si>
  <si>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</si>
  <si>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</si>
  <si>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</si>
  <si>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</si>
  <si>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</si>
  <si>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</si>
  <si>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</si>
  <si>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</si>
  <si>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</si>
  <si>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</si>
  <si>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</si>
  <si>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</si>
  <si>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</si>
  <si>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</si>
  <si>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</si>
  <si>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</si>
  <si>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</si>
  <si>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</si>
  <si>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</si>
  <si>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</si>
  <si>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</si>
  <si>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</si>
  <si>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</si>
  <si>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</si>
  <si>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</si>
  <si>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</si>
  <si>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</si>
  <si>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</si>
  <si>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</si>
  <si>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</si>
  <si>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</si>
  <si>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</si>
  <si>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</si>
  <si>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</si>
  <si>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</si>
  <si>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</si>
  <si>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</si>
  <si>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</si>
  <si>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</si>
  <si>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</si>
  <si>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</si>
  <si>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</si>
  <si>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</si>
  <si>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</si>
  <si>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</si>
  <si>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</si>
  <si>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</si>
  <si>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</si>
  <si>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</si>
  <si>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</si>
  <si>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</si>
  <si>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</si>
  <si>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</si>
  <si>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</si>
  <si>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</si>
  <si>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</si>
  <si>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</si>
  <si>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</si>
  <si>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</si>
  <si>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</si>
  <si>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</si>
  <si>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</si>
  <si>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</si>
  <si>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</si>
  <si>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</si>
  <si>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</si>
  <si>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</si>
  <si>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</si>
  <si>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</si>
  <si>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</si>
  <si>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</si>
  <si>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</si>
  <si>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</si>
  <si>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</si>
  <si>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</si>
  <si>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</si>
  <si>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</si>
  <si>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</si>
  <si>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</si>
  <si>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</si>
  <si>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</si>
  <si>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</si>
  <si>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</si>
  <si>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</si>
  <si>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</si>
  <si>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</si>
  <si>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</si>
  <si>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</si>
  <si>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</si>
  <si>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</si>
  <si>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</si>
  <si>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</si>
  <si>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</si>
  <si>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</si>
  <si>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</si>
  <si>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</si>
  <si>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</si>
  <si>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</si>
  <si>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</si>
  <si>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</si>
  <si>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</si>
  <si>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</si>
  <si>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</si>
  <si>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</si>
  <si>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</si>
  <si>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</si>
  <si>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</si>
  <si>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</si>
  <si>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</si>
  <si>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</si>
  <si>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</si>
  <si>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</si>
  <si>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</si>
  <si>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</si>
  <si>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</si>
  <si>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</si>
  <si>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</si>
  <si>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</si>
  <si>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</si>
  <si>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</si>
  <si>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</si>
  <si>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</si>
  <si>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</si>
  <si>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</si>
  <si>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</si>
  <si>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</si>
  <si>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</si>
  <si>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</si>
  <si>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</si>
  <si>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</si>
  <si>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</si>
  <si>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</si>
  <si>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</si>
  <si>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</si>
  <si>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</si>
  <si>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</si>
  <si>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</si>
  <si>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</si>
  <si>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</si>
  <si>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</si>
  <si>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</si>
  <si>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</si>
  <si>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</si>
  <si>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</si>
  <si>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</si>
  <si>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</si>
  <si>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</si>
  <si>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</si>
  <si>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</si>
  <si>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</si>
  <si>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</si>
  <si>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</si>
  <si>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</si>
  <si>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</si>
  <si>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</si>
  <si>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</si>
  <si>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</si>
  <si>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</si>
  <si>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</si>
  <si>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</si>
  <si>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</si>
  <si>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</si>
  <si>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</si>
  <si>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</si>
  <si>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</si>
  <si>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</si>
  <si>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</si>
  <si>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</si>
  <si>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</si>
  <si>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</si>
  <si>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</si>
  <si>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</si>
  <si>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</si>
  <si>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</si>
  <si>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</si>
  <si>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</si>
  <si>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</si>
  <si>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</si>
  <si>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</si>
  <si>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</si>
  <si>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</si>
  <si>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</si>
  <si>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</si>
  <si>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</si>
  <si>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</si>
  <si>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</si>
  <si>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</si>
  <si>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</si>
  <si>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</si>
  <si>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</si>
  <si>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</si>
  <si>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</si>
  <si>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</si>
  <si>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</si>
  <si>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</si>
  <si>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</si>
  <si>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</si>
  <si>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</si>
  <si>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</si>
  <si>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</si>
  <si>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</si>
  <si>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</si>
  <si>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</si>
  <si>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</si>
  <si>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</si>
  <si>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</si>
  <si>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</si>
  <si>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</si>
  <si>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</si>
  <si>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</si>
  <si>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</si>
  <si>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</si>
  <si>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</si>
  <si>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</si>
  <si>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</si>
  <si>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</si>
  <si>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</si>
  <si>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</si>
  <si>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</si>
  <si>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</si>
  <si>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</si>
  <si>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</si>
  <si>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</si>
  <si>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</si>
  <si>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</si>
  <si>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</si>
  <si>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</si>
  <si>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</si>
  <si>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</si>
  <si>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</si>
  <si>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</si>
  <si>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</si>
  <si>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</si>
  <si>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</si>
  <si>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</si>
  <si>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</si>
  <si>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</si>
  <si>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</si>
  <si>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</si>
  <si>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</si>
  <si>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</si>
  <si>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</si>
  <si>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</si>
  <si>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</si>
  <si>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</si>
  <si>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</si>
  <si>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</si>
  <si>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</si>
  <si>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</si>
  <si>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</si>
  <si>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</si>
  <si>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</si>
  <si>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</si>
  <si>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</si>
  <si>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</si>
  <si>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</si>
  <si>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</si>
  <si>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</si>
  <si>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</si>
  <si>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</si>
  <si>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</si>
  <si>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</si>
  <si>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</si>
  <si>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</si>
  <si>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</si>
  <si>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</si>
  <si>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</si>
  <si>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</si>
  <si>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</si>
  <si>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</si>
  <si>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</si>
  <si>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</si>
  <si>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</si>
  <si>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</si>
  <si>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</si>
  <si>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</si>
  <si>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</si>
  <si>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</si>
  <si>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</si>
  <si>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</si>
  <si>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</si>
  <si>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</si>
  <si>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</si>
  <si>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</si>
  <si>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</si>
  <si>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</si>
  <si>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</si>
  <si>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</si>
  <si>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</si>
  <si>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</si>
  <si>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</si>
  <si>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</si>
  <si>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</si>
  <si>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</si>
  <si>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</si>
  <si>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</si>
  <si>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</si>
  <si>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</si>
  <si>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</si>
  <si>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</si>
  <si>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</si>
  <si>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</si>
  <si>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</si>
  <si>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</si>
  <si>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</si>
  <si>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</si>
  <si>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</si>
  <si>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</si>
  <si>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</si>
  <si>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</si>
  <si>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</si>
  <si>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</si>
  <si>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</si>
  <si>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</si>
  <si>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</si>
  <si>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</si>
  <si>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</si>
  <si>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</si>
  <si>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</si>
  <si>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</si>
  <si>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</si>
  <si>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</si>
  <si>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</si>
  <si>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</si>
  <si>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</si>
  <si>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</si>
  <si>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</si>
  <si>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</si>
  <si>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</si>
  <si>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</si>
  <si>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</si>
  <si>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</si>
  <si>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</si>
  <si>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</si>
  <si>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</si>
  <si>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</si>
  <si>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</si>
  <si>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</si>
  <si>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</si>
  <si>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</si>
  <si>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</si>
  <si>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</si>
  <si>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</si>
  <si>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</si>
  <si>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</si>
  <si>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</si>
  <si>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</si>
  <si>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</si>
  <si>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</si>
  <si>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</si>
  <si>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</si>
  <si>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</si>
  <si>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</si>
  <si>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</si>
  <si>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</si>
  <si>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</si>
  <si>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</si>
  <si>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</si>
  <si>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</si>
  <si>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</si>
  <si>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</si>
  <si>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</si>
  <si>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</si>
  <si>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</si>
  <si>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</si>
  <si>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</si>
  <si>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</si>
  <si>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</si>
  <si>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</si>
  <si>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</si>
  <si>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</si>
  <si>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</si>
  <si>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</si>
  <si>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</si>
  <si>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</si>
  <si>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</si>
  <si>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</si>
  <si>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</si>
  <si>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</si>
  <si>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</si>
  <si>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</si>
  <si>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</si>
  <si>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</si>
  <si>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</si>
  <si>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</si>
  <si>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</si>
  <si>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</si>
  <si>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</si>
  <si>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</si>
  <si>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</si>
  <si>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</si>
  <si>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</si>
  <si>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</si>
  <si>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</si>
  <si>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</si>
  <si>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</si>
  <si>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</si>
  <si>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</si>
  <si>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</si>
  <si>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</si>
  <si>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</si>
  <si>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</si>
  <si>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</si>
  <si>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</si>
  <si>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</si>
  <si>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</si>
  <si>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</si>
  <si>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</si>
  <si>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</si>
  <si>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</si>
  <si>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</si>
  <si>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</si>
  <si>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</si>
  <si>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</si>
  <si>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</si>
  <si>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</si>
  <si>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</si>
  <si>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</si>
  <si>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</si>
  <si>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</si>
  <si>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</si>
  <si>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</si>
  <si>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</si>
  <si>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</si>
  <si>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</si>
  <si>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</si>
  <si>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</si>
  <si>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</si>
  <si>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</si>
  <si>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</si>
  <si>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</si>
  <si>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</si>
  <si>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</si>
  <si>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</si>
  <si>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</si>
  <si>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</si>
  <si>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</si>
  <si>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</si>
  <si>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</si>
  <si>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</si>
  <si>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</si>
  <si>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</si>
  <si>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</si>
  <si>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</si>
  <si>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</si>
  <si>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</si>
  <si>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</si>
  <si>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</si>
  <si>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</si>
  <si>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</si>
  <si>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</si>
  <si>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</si>
  <si>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</si>
  <si>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</si>
  <si>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</si>
  <si>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</si>
  <si>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</si>
  <si>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</si>
  <si>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</si>
  <si>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</si>
  <si>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</si>
  <si>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</si>
  <si>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</si>
  <si>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</si>
  <si>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</si>
  <si>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</si>
  <si>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</si>
  <si>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</si>
  <si>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</si>
  <si>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</si>
  <si>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</si>
  <si>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</si>
  <si>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</si>
  <si>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</si>
  <si>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</si>
  <si>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</si>
  <si>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</si>
  <si>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</si>
  <si>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</si>
  <si>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</si>
  <si>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</si>
  <si>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</si>
  <si>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</si>
  <si>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</si>
  <si>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</si>
  <si>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</si>
  <si>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</si>
  <si>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</si>
  <si>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</si>
  <si>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</si>
  <si>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</si>
  <si>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</si>
  <si>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</si>
  <si>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</si>
  <si>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</si>
  <si>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</si>
  <si>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</si>
  <si>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</si>
  <si>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</si>
  <si>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</si>
  <si>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</si>
  <si>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</si>
  <si>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</si>
  <si>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</si>
  <si>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</si>
  <si>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</si>
  <si>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</si>
  <si>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</si>
  <si>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</si>
  <si>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</si>
  <si>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</si>
  <si>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</si>
  <si>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</si>
  <si>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</si>
  <si>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</si>
  <si>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</si>
  <si>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</si>
  <si>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</si>
  <si>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</si>
  <si>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</si>
  <si>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</si>
  <si>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</si>
  <si>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</si>
  <si>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</si>
  <si>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</si>
  <si>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</si>
  <si>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</si>
  <si>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</si>
  <si>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</si>
  <si>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</si>
  <si>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</si>
  <si>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</si>
  <si>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</si>
  <si>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</si>
  <si>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</si>
  <si>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</si>
  <si>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</si>
  <si>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</si>
  <si>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</si>
  <si>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</si>
  <si>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</si>
  <si>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</si>
  <si>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</si>
  <si>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</si>
  <si>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</si>
  <si>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</si>
  <si>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</si>
  <si>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</si>
  <si>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</si>
  <si>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</si>
  <si>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</si>
  <si>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</si>
  <si>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</si>
  <si>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</si>
  <si>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</si>
  <si>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</si>
  <si>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</si>
  <si>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</si>
  <si>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</si>
  <si>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</si>
  <si>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</si>
  <si>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</si>
  <si>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</si>
  <si>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</si>
  <si>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</si>
  <si>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</si>
  <si>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</si>
  <si>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</si>
  <si>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</si>
  <si>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</si>
  <si>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</si>
  <si>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</si>
  <si>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</si>
  <si>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</si>
  <si>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</si>
  <si>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</si>
  <si>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</si>
  <si>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</si>
  <si>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</si>
  <si>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</si>
  <si>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</si>
  <si>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</si>
  <si>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</si>
  <si>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</si>
  <si>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</si>
  <si>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</si>
  <si>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</si>
  <si>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</si>
  <si>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</si>
  <si>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</si>
  <si>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</si>
  <si>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</si>
  <si>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</si>
  <si>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</si>
  <si>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</si>
  <si>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</si>
  <si>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</si>
  <si>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</si>
  <si>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</si>
  <si>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</si>
  <si>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</si>
  <si>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</si>
  <si>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</si>
  <si>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</si>
  <si>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</si>
  <si>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</si>
  <si>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</si>
  <si>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</si>
  <si>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</si>
  <si>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</si>
  <si>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</si>
  <si>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</si>
  <si>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</si>
  <si>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</si>
  <si>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</si>
  <si>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</si>
  <si>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</si>
  <si>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</si>
  <si>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</si>
  <si>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</si>
  <si>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</si>
  <si>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</si>
  <si>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</si>
  <si>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</si>
  <si>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</si>
  <si>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</si>
  <si>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</si>
  <si>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</si>
  <si>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</si>
  <si>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</si>
  <si>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</si>
  <si>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</si>
  <si>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</si>
  <si>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</si>
  <si>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</si>
  <si>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</si>
  <si>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</si>
  <si>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</si>
  <si>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</si>
  <si>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</si>
  <si>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</si>
  <si>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</si>
  <si>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</si>
  <si>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</si>
  <si>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</si>
  <si>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</si>
  <si>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</si>
  <si>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</si>
  <si>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</si>
  <si>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</si>
  <si>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</si>
  <si>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</si>
  <si>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</si>
  <si>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</si>
  <si>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</si>
  <si>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</si>
  <si>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</si>
  <si>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</si>
  <si>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</si>
  <si>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</si>
  <si>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</si>
  <si>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</si>
  <si>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</si>
  <si>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</si>
  <si>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</si>
  <si>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</si>
  <si>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</si>
  <si>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</si>
  <si>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</si>
  <si>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</si>
  <si>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</si>
  <si>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</si>
  <si>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</si>
  <si>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</si>
  <si>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</si>
  <si>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</si>
  <si>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</si>
  <si>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</si>
  <si>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</si>
  <si>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</si>
  <si>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</si>
  <si>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</si>
  <si>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</si>
  <si>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</si>
  <si>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</si>
  <si>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</si>
  <si>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</si>
  <si>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</si>
  <si>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</si>
  <si>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</si>
  <si>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</si>
  <si>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</si>
  <si>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</si>
  <si>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</si>
  <si>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</si>
  <si>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</si>
  <si>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</si>
  <si>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</si>
  <si>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</si>
  <si>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</si>
  <si>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</si>
  <si>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</si>
  <si>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</si>
  <si>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</si>
  <si>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</si>
  <si>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</si>
  <si>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</si>
  <si>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</si>
  <si>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</si>
  <si>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</si>
  <si>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</si>
  <si>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</si>
  <si>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</si>
  <si>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</si>
  <si>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</si>
  <si>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</si>
  <si>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</si>
  <si>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</si>
  <si>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</si>
  <si>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</si>
  <si>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</si>
  <si>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</si>
  <si>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</si>
  <si>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</si>
  <si>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</si>
  <si>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</si>
  <si>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</si>
  <si>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</si>
  <si>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</si>
  <si>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</si>
  <si>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</si>
  <si>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</si>
  <si>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</si>
  <si>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</si>
  <si>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</si>
  <si>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</si>
  <si>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</si>
  <si>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</si>
  <si>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</si>
  <si>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</si>
  <si>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</si>
  <si>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</si>
  <si>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</si>
  <si>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</si>
  <si>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</si>
  <si>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</si>
  <si>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</si>
  <si>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</si>
  <si>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</si>
  <si>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</si>
  <si>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</si>
  <si>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</si>
  <si>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</si>
  <si>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</si>
  <si>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</si>
  <si>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</si>
  <si>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</si>
  <si>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</si>
  <si>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</si>
  <si>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</si>
  <si>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</si>
  <si>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</si>
  <si>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</si>
  <si>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</si>
  <si>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</si>
  <si>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</si>
  <si>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</si>
  <si>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</si>
  <si>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</si>
  <si>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</si>
  <si>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</si>
  <si>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</si>
  <si>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</si>
  <si>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</si>
  <si>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</si>
  <si>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</si>
  <si>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</si>
  <si>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</si>
  <si>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</si>
  <si>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</si>
  <si>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</si>
  <si>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</si>
  <si>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</si>
  <si>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</si>
  <si>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</si>
  <si>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</si>
  <si>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</si>
  <si>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</si>
  <si>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</si>
  <si>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</si>
  <si>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</si>
  <si>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</si>
  <si>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</si>
  <si>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</si>
  <si>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</si>
  <si>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</si>
  <si>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</si>
  <si>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</si>
  <si>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</si>
  <si>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</si>
  <si>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</si>
  <si>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</si>
  <si>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</si>
  <si>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</si>
  <si>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</si>
  <si>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</si>
  <si>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</si>
  <si>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</si>
  <si>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</si>
  <si>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</si>
  <si>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</si>
  <si>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</si>
  <si>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</si>
  <si>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</si>
  <si>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</si>
  <si>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</si>
  <si>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</si>
  <si>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</si>
  <si>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</si>
  <si>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</si>
  <si>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</si>
  <si>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</si>
  <si>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</si>
  <si>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</si>
  <si>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</si>
  <si>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</si>
  <si>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</si>
  <si>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</si>
  <si>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</si>
  <si>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</si>
  <si>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</si>
  <si>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</si>
  <si>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</si>
  <si>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</si>
  <si>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</si>
  <si>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</si>
  <si>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</si>
  <si>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</si>
  <si>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</si>
  <si>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</si>
  <si>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</si>
  <si>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</si>
  <si>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</si>
  <si>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</si>
  <si>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</si>
  <si>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</si>
  <si>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</si>
  <si>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</si>
  <si>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</si>
  <si>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</si>
  <si>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</si>
  <si>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</si>
  <si>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</si>
  <si>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</si>
  <si>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</si>
  <si>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</si>
  <si>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</si>
  <si>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</si>
  <si>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</si>
  <si>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</si>
  <si>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</si>
  <si>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</si>
  <si>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</si>
  <si>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</si>
  <si>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</si>
  <si>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</si>
  <si>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</si>
  <si>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</si>
  <si>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</si>
  <si>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</si>
  <si>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</si>
  <si>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01.01-31.12.2014</t>
  </si>
  <si>
    <t>Дата на съставяне: 11.02.2015</t>
  </si>
  <si>
    <t>11.02.2015</t>
  </si>
  <si>
    <t>Дата  на съставяне:         11.02.2015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</si>
</sst>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0" fontId="4" fillId="0" borderId="0" xfId="60" applyFont="1" applyAlignment="1" applyProtection="1" quotePrefix="1">
      <alignment horizontal="left"/>
      <protection locked="0"/>
    </xf>
    <xf numFmtId="14" fontId="7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56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59" t="s">
        <v>870</v>
      </c>
      <c r="F3" s="217" t="s">
        <v>2</v>
      </c>
      <c r="G3" s="172"/>
      <c r="H3" s="458">
        <v>131281685</v>
      </c>
    </row>
    <row r="4" spans="1:8" ht="15">
      <c r="A4" s="580" t="s">
        <v>3</v>
      </c>
      <c r="B4" s="586"/>
      <c r="C4" s="586"/>
      <c r="D4" s="586"/>
      <c r="E4" s="501" t="s">
        <v>863</v>
      </c>
      <c r="F4" s="582" t="s">
        <v>4</v>
      </c>
      <c r="G4" s="583"/>
      <c r="H4" s="458">
        <v>1173</v>
      </c>
    </row>
    <row r="5" spans="1:8" ht="15">
      <c r="A5" s="580" t="s">
        <v>5</v>
      </c>
      <c r="B5" s="581"/>
      <c r="C5" s="581"/>
      <c r="D5" s="581"/>
      <c r="E5" s="579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7764</v>
      </c>
      <c r="D17" s="151">
        <v>7764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7764</v>
      </c>
      <c r="D19" s="155">
        <f>SUM(D11:D18)</f>
        <v>7764</v>
      </c>
      <c r="E19" s="237" t="s">
        <v>53</v>
      </c>
      <c r="F19" s="242" t="s">
        <v>54</v>
      </c>
      <c r="G19" s="152">
        <v>2001</v>
      </c>
      <c r="H19" s="152">
        <v>2001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2691</v>
      </c>
      <c r="D20" s="151">
        <v>55881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4340</v>
      </c>
      <c r="H25" s="154">
        <f>H19+H20+H21</f>
        <v>4340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-10405</v>
      </c>
      <c r="H27" s="154">
        <f>SUM(H28:H30)</f>
        <v>-9688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-10405</v>
      </c>
      <c r="H29" s="316">
        <v>-9688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-8931</v>
      </c>
      <c r="H32" s="316">
        <v>-717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-19336</v>
      </c>
      <c r="H33" s="154">
        <f>H27+H31+H32</f>
        <v>-10405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8399</v>
      </c>
      <c r="H36" s="154">
        <f>H25+H17+H33</f>
        <v>17330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38232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968</v>
      </c>
      <c r="H48" s="152"/>
    </row>
    <row r="49" spans="1:18" ht="15">
      <c r="A49" s="235" t="s">
        <v>151</v>
      </c>
      <c r="B49" s="241" t="s">
        <v>152</v>
      </c>
      <c r="C49" s="151">
        <v>44984</v>
      </c>
      <c r="D49" s="151"/>
      <c r="E49" s="251" t="s">
        <v>51</v>
      </c>
      <c r="F49" s="245" t="s">
        <v>153</v>
      </c>
      <c r="G49" s="154">
        <f>SUM(G43:G48)</f>
        <v>39200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44984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55439</v>
      </c>
      <c r="D55" s="155">
        <f>D19+D20+D21+D27+D32+D45+D51+D53+D54</f>
        <v>63645</v>
      </c>
      <c r="E55" s="237" t="s">
        <v>172</v>
      </c>
      <c r="F55" s="261" t="s">
        <v>173</v>
      </c>
      <c r="G55" s="154">
        <f>G49+G51+G52+G53+G54</f>
        <v>39200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39094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673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7444</v>
      </c>
      <c r="H61" s="154">
        <f>SUM(H62:H68)</f>
        <v>7402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5538</v>
      </c>
      <c r="H64" s="152">
        <v>5708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596</v>
      </c>
      <c r="H65" s="152">
        <v>596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107</v>
      </c>
      <c r="D68" s="151">
        <v>14</v>
      </c>
      <c r="E68" s="237" t="s">
        <v>213</v>
      </c>
      <c r="F68" s="242" t="s">
        <v>214</v>
      </c>
      <c r="G68" s="152">
        <v>1308</v>
      </c>
      <c r="H68" s="152">
        <v>1095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8117</v>
      </c>
      <c r="H71" s="161">
        <f>H59+H60+H61+H69+H70</f>
        <v>46496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118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241</v>
      </c>
      <c r="D75" s="155">
        <f>SUM(D67:D74)</f>
        <v>20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8117</v>
      </c>
      <c r="H79" s="162">
        <f>H71+H74+H75+H76</f>
        <v>46496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31</v>
      </c>
      <c r="D88" s="151">
        <v>157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31</v>
      </c>
      <c r="D91" s="155">
        <f>SUM(D87:D90)</f>
        <v>157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</v>
      </c>
      <c r="D92" s="151">
        <v>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277</v>
      </c>
      <c r="D93" s="155">
        <f>D64+D75+D84+D91+D92</f>
        <v>181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55716</v>
      </c>
      <c r="D94" s="164">
        <f>D93+D55</f>
        <v>63826</v>
      </c>
      <c r="E94" s="448" t="s">
        <v>270</v>
      </c>
      <c r="F94" s="289" t="s">
        <v>271</v>
      </c>
      <c r="G94" s="165">
        <f>G36+G39+G55+G79</f>
        <v>55716</v>
      </c>
      <c r="H94" s="165">
        <f>H36+H39+H55+H79</f>
        <v>63826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3"/>
      <c r="H97" s="172"/>
      <c r="M97" s="157"/>
    </row>
    <row r="98" spans="1:13" ht="15">
      <c r="A98" s="574" t="s">
        <v>877</v>
      </c>
      <c r="B98" s="571"/>
      <c r="C98" s="584" t="s">
        <v>871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B49" sqref="B49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88" t="str">
        <f>'справка №1-БАЛАНС'!E3</f>
        <v>Фонд Имоти АДСИЦ</v>
      </c>
      <c r="C2" s="588"/>
      <c r="D2" s="588"/>
      <c r="E2" s="588"/>
      <c r="F2" s="590" t="s">
        <v>2</v>
      </c>
      <c r="G2" s="590"/>
      <c r="H2" s="522">
        <f>'справка №1-БАЛАНС'!H3</f>
        <v>131281685</v>
      </c>
    </row>
    <row r="3" spans="1:8" ht="15">
      <c r="A3" s="464" t="s">
        <v>274</v>
      </c>
      <c r="B3" s="588" t="str">
        <f>'справка №1-БАЛАНС'!E4</f>
        <v>неконсолидиран</v>
      </c>
      <c r="C3" s="588"/>
      <c r="D3" s="588"/>
      <c r="E3" s="588"/>
      <c r="F3" s="542" t="s">
        <v>4</v>
      </c>
      <c r="G3" s="523"/>
      <c r="H3" s="523">
        <f>'справка №1-БАЛАНС'!H4</f>
        <v>1173</v>
      </c>
    </row>
    <row r="4" spans="1:8" ht="17.25" customHeight="1">
      <c r="A4" s="464" t="s">
        <v>5</v>
      </c>
      <c r="B4" s="589" t="str">
        <f>'справка №1-БАЛАНС'!E5</f>
        <v>01.01-31.12.2014</v>
      </c>
      <c r="C4" s="589"/>
      <c r="D4" s="589"/>
      <c r="E4" s="314"/>
      <c r="F4" s="463"/>
      <c r="G4" s="540"/>
      <c r="H4" s="543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4"/>
      <c r="H7" s="544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4"/>
      <c r="H8" s="544"/>
    </row>
    <row r="9" spans="1:8" ht="12">
      <c r="A9" s="298" t="s">
        <v>282</v>
      </c>
      <c r="B9" s="299" t="s">
        <v>283</v>
      </c>
      <c r="C9" s="46">
        <v>46</v>
      </c>
      <c r="D9" s="46">
        <v>68</v>
      </c>
      <c r="E9" s="298" t="s">
        <v>284</v>
      </c>
      <c r="F9" s="545" t="s">
        <v>285</v>
      </c>
      <c r="G9" s="546"/>
      <c r="H9" s="546"/>
    </row>
    <row r="10" spans="1:8" ht="12">
      <c r="A10" s="298" t="s">
        <v>286</v>
      </c>
      <c r="B10" s="299" t="s">
        <v>287</v>
      </c>
      <c r="C10" s="46">
        <v>417</v>
      </c>
      <c r="D10" s="46">
        <v>489</v>
      </c>
      <c r="E10" s="298" t="s">
        <v>288</v>
      </c>
      <c r="F10" s="545" t="s">
        <v>289</v>
      </c>
      <c r="G10" s="546"/>
      <c r="H10" s="546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5" t="s">
        <v>293</v>
      </c>
      <c r="G11" s="546"/>
      <c r="H11" s="546"/>
    </row>
    <row r="12" spans="1:8" ht="12">
      <c r="A12" s="298" t="s">
        <v>294</v>
      </c>
      <c r="B12" s="299" t="s">
        <v>295</v>
      </c>
      <c r="C12" s="46">
        <v>33</v>
      </c>
      <c r="D12" s="46">
        <v>32</v>
      </c>
      <c r="E12" s="300" t="s">
        <v>78</v>
      </c>
      <c r="F12" s="545" t="s">
        <v>296</v>
      </c>
      <c r="G12" s="546">
        <v>45013</v>
      </c>
      <c r="H12" s="546">
        <v>16263</v>
      </c>
    </row>
    <row r="13" spans="1:18" ht="12">
      <c r="A13" s="298" t="s">
        <v>297</v>
      </c>
      <c r="B13" s="299" t="s">
        <v>298</v>
      </c>
      <c r="C13" s="46">
        <v>6</v>
      </c>
      <c r="D13" s="46">
        <v>6</v>
      </c>
      <c r="E13" s="301" t="s">
        <v>51</v>
      </c>
      <c r="F13" s="547" t="s">
        <v>299</v>
      </c>
      <c r="G13" s="544">
        <f>SUM(G9:G12)</f>
        <v>45013</v>
      </c>
      <c r="H13" s="544">
        <f>SUM(H9:H12)</f>
        <v>16263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300</v>
      </c>
      <c r="B14" s="299" t="s">
        <v>301</v>
      </c>
      <c r="C14" s="46">
        <v>44924</v>
      </c>
      <c r="D14" s="46">
        <v>14035</v>
      </c>
      <c r="E14" s="300"/>
      <c r="F14" s="548"/>
      <c r="G14" s="549"/>
      <c r="H14" s="549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0" t="s">
        <v>305</v>
      </c>
      <c r="G15" s="546"/>
      <c r="H15" s="546"/>
    </row>
    <row r="16" spans="1:8" ht="12">
      <c r="A16" s="298" t="s">
        <v>306</v>
      </c>
      <c r="B16" s="299" t="s">
        <v>307</v>
      </c>
      <c r="C16" s="47">
        <v>8840</v>
      </c>
      <c r="D16" s="47">
        <v>714</v>
      </c>
      <c r="E16" s="298" t="s">
        <v>308</v>
      </c>
      <c r="F16" s="548" t="s">
        <v>309</v>
      </c>
      <c r="G16" s="551"/>
      <c r="H16" s="551"/>
    </row>
    <row r="17" spans="1:8" ht="12">
      <c r="A17" s="302" t="s">
        <v>310</v>
      </c>
      <c r="B17" s="299" t="s">
        <v>311</v>
      </c>
      <c r="C17" s="48">
        <v>8266</v>
      </c>
      <c r="D17" s="48">
        <v>27</v>
      </c>
      <c r="E17" s="296"/>
      <c r="F17" s="304"/>
      <c r="G17" s="549"/>
      <c r="H17" s="549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9"/>
      <c r="H18" s="549"/>
    </row>
    <row r="19" spans="1:15" ht="12">
      <c r="A19" s="301" t="s">
        <v>51</v>
      </c>
      <c r="B19" s="303" t="s">
        <v>315</v>
      </c>
      <c r="C19" s="49">
        <f>SUM(C9:C15)+C16</f>
        <v>54266</v>
      </c>
      <c r="D19" s="49">
        <f>SUM(D9:D15)+D16</f>
        <v>15344</v>
      </c>
      <c r="E19" s="304" t="s">
        <v>316</v>
      </c>
      <c r="F19" s="548" t="s">
        <v>317</v>
      </c>
      <c r="G19" s="546">
        <v>91</v>
      </c>
      <c r="H19" s="546">
        <v>0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318</v>
      </c>
      <c r="F20" s="548" t="s">
        <v>319</v>
      </c>
      <c r="G20" s="546"/>
      <c r="H20" s="546"/>
    </row>
    <row r="21" spans="1:8" ht="24">
      <c r="A21" s="296" t="s">
        <v>320</v>
      </c>
      <c r="B21" s="305"/>
      <c r="C21" s="315"/>
      <c r="D21" s="315"/>
      <c r="E21" s="298" t="s">
        <v>321</v>
      </c>
      <c r="F21" s="548" t="s">
        <v>322</v>
      </c>
      <c r="G21" s="546"/>
      <c r="H21" s="546"/>
    </row>
    <row r="22" spans="1:8" ht="24">
      <c r="A22" s="304" t="s">
        <v>323</v>
      </c>
      <c r="B22" s="305" t="s">
        <v>324</v>
      </c>
      <c r="C22" s="46">
        <v>1056</v>
      </c>
      <c r="D22" s="46">
        <v>1634</v>
      </c>
      <c r="E22" s="304" t="s">
        <v>325</v>
      </c>
      <c r="F22" s="548" t="s">
        <v>326</v>
      </c>
      <c r="G22" s="546"/>
      <c r="H22" s="546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8" t="s">
        <v>330</v>
      </c>
      <c r="G23" s="546">
        <v>1289</v>
      </c>
      <c r="H23" s="546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0" t="s">
        <v>333</v>
      </c>
      <c r="G24" s="544">
        <f>SUM(G19:G23)</f>
        <v>1380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334</v>
      </c>
      <c r="C25" s="46">
        <v>2</v>
      </c>
      <c r="D25" s="46">
        <v>2</v>
      </c>
      <c r="E25" s="302"/>
      <c r="F25" s="304"/>
      <c r="G25" s="549"/>
      <c r="H25" s="549"/>
    </row>
    <row r="26" spans="1:14" ht="12">
      <c r="A26" s="301" t="s">
        <v>76</v>
      </c>
      <c r="B26" s="306" t="s">
        <v>335</v>
      </c>
      <c r="C26" s="49">
        <f>SUM(C22:C25)</f>
        <v>1058</v>
      </c>
      <c r="D26" s="49">
        <f>SUM(D22:D25)</f>
        <v>1636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336</v>
      </c>
      <c r="B28" s="293" t="s">
        <v>337</v>
      </c>
      <c r="C28" s="50">
        <f>C26+C19</f>
        <v>55324</v>
      </c>
      <c r="D28" s="50">
        <f>D26+D19</f>
        <v>16980</v>
      </c>
      <c r="E28" s="127" t="s">
        <v>338</v>
      </c>
      <c r="F28" s="550" t="s">
        <v>339</v>
      </c>
      <c r="G28" s="544">
        <f>G13+G15+G24</f>
        <v>46393</v>
      </c>
      <c r="H28" s="544">
        <f>H13+H15+H24</f>
        <v>16263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0" t="s">
        <v>343</v>
      </c>
      <c r="G30" s="53">
        <f>IF((C28-G28)&gt;0,C28-G28,0)</f>
        <v>8931</v>
      </c>
      <c r="H30" s="53">
        <f>IF((D28-H28)&gt;0,D28-H28,0)</f>
        <v>717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344</v>
      </c>
      <c r="C31" s="46"/>
      <c r="D31" s="46"/>
      <c r="E31" s="296" t="s">
        <v>855</v>
      </c>
      <c r="F31" s="548" t="s">
        <v>345</v>
      </c>
      <c r="G31" s="546"/>
      <c r="H31" s="546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8" t="s">
        <v>349</v>
      </c>
      <c r="G32" s="546"/>
      <c r="H32" s="546"/>
    </row>
    <row r="33" spans="1:18" ht="12">
      <c r="A33" s="128" t="s">
        <v>350</v>
      </c>
      <c r="B33" s="306" t="s">
        <v>351</v>
      </c>
      <c r="C33" s="49">
        <f>C28-C31+C32</f>
        <v>55324</v>
      </c>
      <c r="D33" s="49">
        <f>D28-D31+D32</f>
        <v>16980</v>
      </c>
      <c r="E33" s="127" t="s">
        <v>352</v>
      </c>
      <c r="F33" s="550" t="s">
        <v>353</v>
      </c>
      <c r="G33" s="53">
        <f>G32-G31+G28</f>
        <v>46393</v>
      </c>
      <c r="H33" s="53">
        <f>H32-H31+H28</f>
        <v>16263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0" t="s">
        <v>357</v>
      </c>
      <c r="G34" s="544">
        <f>IF((C33-G33)&gt;0,C33-G33,0)</f>
        <v>8931</v>
      </c>
      <c r="H34" s="544">
        <f>IF((D33-H33)&gt;0,D33-H33,0)</f>
        <v>717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9"/>
      <c r="H36" s="549"/>
    </row>
    <row r="37" spans="1:8" ht="24">
      <c r="A37" s="309" t="s">
        <v>362</v>
      </c>
      <c r="B37" s="310" t="s">
        <v>363</v>
      </c>
      <c r="C37" s="430"/>
      <c r="D37" s="430"/>
      <c r="E37" s="308"/>
      <c r="F37" s="553"/>
      <c r="G37" s="549"/>
      <c r="H37" s="549"/>
    </row>
    <row r="38" spans="1:8" ht="12">
      <c r="A38" s="311" t="s">
        <v>364</v>
      </c>
      <c r="B38" s="310" t="s">
        <v>365</v>
      </c>
      <c r="C38" s="126"/>
      <c r="D38" s="126"/>
      <c r="E38" s="308"/>
      <c r="F38" s="553"/>
      <c r="G38" s="549"/>
      <c r="H38" s="549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4" t="s">
        <v>369</v>
      </c>
      <c r="G39" s="555">
        <f>IF(G34&gt;0,IF(C35+G34&lt;0,0,C35+G34),IF(C34-C35&lt;0,C35-C34,0))</f>
        <v>8931</v>
      </c>
      <c r="H39" s="555">
        <f>IF(H34&gt;0,IF(D35+H34&lt;0,0,D35+H34),IF(D34-D35&lt;0,D35-D34,0))</f>
        <v>717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4" t="s">
        <v>372</v>
      </c>
      <c r="G40" s="546"/>
      <c r="H40" s="546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7" t="s">
        <v>376</v>
      </c>
      <c r="G41" s="52">
        <f>IF(C39=0,IF(G39-G40&gt;0,G39-G40+C40,0),IF(C39-C40&lt;0,C40-C39+G40,0))</f>
        <v>8931</v>
      </c>
      <c r="H41" s="52">
        <f>IF(D39=0,IF(H39-H40&gt;0,H39-H40+D40,0),IF(D39-D40&lt;0,D40-D39+H40,0))</f>
        <v>717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377</v>
      </c>
      <c r="B42" s="292" t="s">
        <v>378</v>
      </c>
      <c r="C42" s="53">
        <f>C33+C35+C39</f>
        <v>55324</v>
      </c>
      <c r="D42" s="53">
        <f>D33+D35+D39</f>
        <v>16980</v>
      </c>
      <c r="E42" s="128" t="s">
        <v>379</v>
      </c>
      <c r="F42" s="129" t="s">
        <v>380</v>
      </c>
      <c r="G42" s="53">
        <f>G39+G33</f>
        <v>55324</v>
      </c>
      <c r="H42" s="53">
        <f>H39+H33</f>
        <v>16980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 t="s">
        <v>878</v>
      </c>
      <c r="C48" s="427" t="s">
        <v>381</v>
      </c>
      <c r="D48" s="587" t="s">
        <v>872</v>
      </c>
      <c r="E48" s="587"/>
      <c r="F48" s="587"/>
      <c r="G48" s="587"/>
      <c r="H48" s="587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/>
      <c r="E49" s="556"/>
      <c r="F49" s="556"/>
      <c r="G49" s="559"/>
      <c r="H49" s="559"/>
    </row>
    <row r="50" spans="1:8" ht="12.75" customHeight="1">
      <c r="A50" s="557"/>
      <c r="B50" s="558"/>
      <c r="C50" s="428" t="s">
        <v>781</v>
      </c>
      <c r="D50" s="587" t="s">
        <v>865</v>
      </c>
      <c r="E50" s="587"/>
      <c r="F50" s="587"/>
      <c r="G50" s="587"/>
      <c r="H50" s="587"/>
    </row>
    <row r="51" spans="1:8" ht="12">
      <c r="A51" s="560"/>
      <c r="B51" s="556"/>
      <c r="C51" s="425"/>
      <c r="D51" s="587"/>
      <c r="E51" s="587"/>
      <c r="F51" s="587"/>
      <c r="G51" s="587"/>
      <c r="H51" s="587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7" t="s">
        <v>2</v>
      </c>
      <c r="D4" s="537">
        <f>'справка №1-БАЛАНС'!H3</f>
        <v>131281685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8" t="s">
        <v>4</v>
      </c>
      <c r="D5" s="537">
        <f>'справка №1-БАЛАНС'!H4</f>
        <v>1173</v>
      </c>
    </row>
    <row r="6" spans="1:6" ht="12" customHeight="1">
      <c r="A6" s="468" t="s">
        <v>5</v>
      </c>
      <c r="B6" s="502" t="str">
        <f>'справка №1-БАЛАНС'!E5</f>
        <v>01.01-31.12.2014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626</v>
      </c>
      <c r="D10" s="54">
        <v>1689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-314</v>
      </c>
      <c r="D11" s="54">
        <v>-950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-37</v>
      </c>
      <c r="D13" s="54">
        <v>-45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-339</v>
      </c>
      <c r="D14" s="54">
        <v>-301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-60</v>
      </c>
      <c r="D19" s="54">
        <v>-337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-124</v>
      </c>
      <c r="D20" s="55">
        <f>SUM(D10:D19)</f>
        <v>56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-2407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15744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13337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-8494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-5201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-2</v>
      </c>
      <c r="D41" s="54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</v>
      </c>
      <c r="D42" s="55">
        <f>SUM(D34:D41)</f>
        <v>-13696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-126</v>
      </c>
      <c r="D43" s="55">
        <f>D42+D32+D20</f>
        <v>-303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157</v>
      </c>
      <c r="D44" s="132">
        <v>460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31</v>
      </c>
      <c r="D45" s="55">
        <f>D44+D43</f>
        <v>157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31</v>
      </c>
      <c r="D46" s="56">
        <v>157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877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2" t="s">
        <v>873</v>
      </c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92" t="s">
        <v>866</v>
      </c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9" sqref="A39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5" t="str">
        <f>'справка №1-БАЛАНС'!E3</f>
        <v>Фонд Имоти АДСИЦ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131281685</v>
      </c>
      <c r="N3" s="2"/>
    </row>
    <row r="4" spans="1:15" s="528" customFormat="1" ht="13.5" customHeight="1">
      <c r="A4" s="464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1173</v>
      </c>
      <c r="N4" s="3"/>
      <c r="O4" s="3"/>
    </row>
    <row r="5" spans="1:14" s="528" customFormat="1" ht="12.75" customHeight="1">
      <c r="A5" s="464" t="s">
        <v>5</v>
      </c>
      <c r="B5" s="599" t="str">
        <f>'справка №1-БАЛАНС'!E5</f>
        <v>01.01-31.12.2014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9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2001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-10405</v>
      </c>
      <c r="K11" s="60"/>
      <c r="L11" s="344">
        <f>SUM(C11:K11)</f>
        <v>17330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2001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-10405</v>
      </c>
      <c r="K15" s="61">
        <f t="shared" si="2"/>
        <v>0</v>
      </c>
      <c r="L15" s="344">
        <f t="shared" si="1"/>
        <v>17330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-8931</v>
      </c>
      <c r="K16" s="60"/>
      <c r="L16" s="344">
        <f t="shared" si="1"/>
        <v>-8931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2001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-19336</v>
      </c>
      <c r="K29" s="59">
        <f t="shared" si="6"/>
        <v>0</v>
      </c>
      <c r="L29" s="344">
        <f t="shared" si="1"/>
        <v>8399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2001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-19336</v>
      </c>
      <c r="K32" s="59">
        <f t="shared" si="7"/>
        <v>0</v>
      </c>
      <c r="L32" s="344">
        <f t="shared" si="1"/>
        <v>8399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879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2"/>
      <c r="B39" s="533"/>
      <c r="C39" s="534"/>
      <c r="D39" s="534"/>
      <c r="E39" s="534" t="s">
        <v>874</v>
      </c>
      <c r="F39" s="534"/>
      <c r="G39" s="534"/>
      <c r="H39" s="534"/>
      <c r="I39" s="534"/>
      <c r="J39" s="534" t="s">
        <v>867</v>
      </c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C45" sqref="C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Фонд Имоти АДСИЦ</v>
      </c>
      <c r="D2" s="613"/>
      <c r="E2" s="613"/>
      <c r="F2" s="613"/>
      <c r="G2" s="613"/>
      <c r="H2" s="613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2"/>
    </row>
    <row r="3" spans="1:18" ht="15">
      <c r="A3" s="611" t="s">
        <v>5</v>
      </c>
      <c r="B3" s="612"/>
      <c r="C3" s="614" t="str">
        <f>'справка №1-БАЛАНС'!E5</f>
        <v>01.01-31.12.2014</v>
      </c>
      <c r="D3" s="614"/>
      <c r="E3" s="614"/>
      <c r="F3" s="482"/>
      <c r="G3" s="482"/>
      <c r="H3" s="482"/>
      <c r="I3" s="482"/>
      <c r="J3" s="482"/>
      <c r="K3" s="482"/>
      <c r="L3" s="482"/>
      <c r="M3" s="615" t="s">
        <v>4</v>
      </c>
      <c r="N3" s="615"/>
      <c r="O3" s="479">
        <f>'справка №1-БАЛАНС'!H4</f>
        <v>1173</v>
      </c>
      <c r="P3" s="483"/>
      <c r="Q3" s="483"/>
      <c r="R3" s="523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00" t="s">
        <v>463</v>
      </c>
      <c r="B5" s="601"/>
      <c r="C5" s="604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9" t="s">
        <v>529</v>
      </c>
      <c r="R5" s="609" t="s">
        <v>530</v>
      </c>
    </row>
    <row r="6" spans="1:18" s="100" customFormat="1" ht="48">
      <c r="A6" s="602"/>
      <c r="B6" s="603"/>
      <c r="C6" s="60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0"/>
      <c r="R6" s="61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7764</v>
      </c>
      <c r="E15" s="454"/>
      <c r="F15" s="454"/>
      <c r="G15" s="74">
        <f t="shared" si="2"/>
        <v>7764</v>
      </c>
      <c r="H15" s="455"/>
      <c r="I15" s="455"/>
      <c r="J15" s="74">
        <f t="shared" si="3"/>
        <v>7764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7764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7764</v>
      </c>
      <c r="E17" s="194">
        <f>SUM(E9:E16)</f>
        <v>0</v>
      </c>
      <c r="F17" s="194">
        <f>SUM(F9:F16)</f>
        <v>0</v>
      </c>
      <c r="G17" s="74">
        <f t="shared" si="2"/>
        <v>7764</v>
      </c>
      <c r="H17" s="75">
        <f>SUM(H9:H16)</f>
        <v>0</v>
      </c>
      <c r="I17" s="75">
        <f>SUM(I9:I16)</f>
        <v>0</v>
      </c>
      <c r="J17" s="74">
        <f t="shared" si="3"/>
        <v>7764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7764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55881</v>
      </c>
      <c r="E18" s="187"/>
      <c r="F18" s="187">
        <v>44924</v>
      </c>
      <c r="G18" s="74">
        <f t="shared" si="2"/>
        <v>10957</v>
      </c>
      <c r="H18" s="63"/>
      <c r="I18" s="63">
        <v>8266</v>
      </c>
      <c r="J18" s="74">
        <f t="shared" si="3"/>
        <v>2691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2691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602</v>
      </c>
      <c r="B39" s="370" t="s">
        <v>603</v>
      </c>
      <c r="C39" s="369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63645</v>
      </c>
      <c r="E40" s="437">
        <f>E17+E18+E19+E25+E38+E39</f>
        <v>0</v>
      </c>
      <c r="F40" s="437">
        <f aca="true" t="shared" si="13" ref="F40:R40">F17+F18+F19+F25+F38+F39</f>
        <v>44924</v>
      </c>
      <c r="G40" s="437">
        <f t="shared" si="13"/>
        <v>18721</v>
      </c>
      <c r="H40" s="437">
        <f t="shared" si="13"/>
        <v>0</v>
      </c>
      <c r="I40" s="437">
        <f t="shared" si="13"/>
        <v>8266</v>
      </c>
      <c r="J40" s="437">
        <f t="shared" si="13"/>
        <v>10455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10455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2">
        <v>42046</v>
      </c>
      <c r="D44" s="355"/>
      <c r="E44" s="355"/>
      <c r="F44" s="355"/>
      <c r="G44" s="351"/>
      <c r="H44" s="356" t="s">
        <v>608</v>
      </c>
      <c r="I44" s="356"/>
      <c r="J44" s="356"/>
      <c r="K44" s="606"/>
      <c r="L44" s="606"/>
      <c r="M44" s="606"/>
      <c r="N44" s="606"/>
      <c r="O44" s="607" t="s">
        <v>781</v>
      </c>
      <c r="P44" s="608"/>
      <c r="Q44" s="608"/>
      <c r="R44" s="608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52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383</v>
      </c>
      <c r="B3" s="623" t="str">
        <f>'справка №1-БАЛАНС'!E3</f>
        <v>Фонд Имоти АДСИЦ</v>
      </c>
      <c r="C3" s="624"/>
      <c r="D3" s="522" t="s">
        <v>2</v>
      </c>
      <c r="E3" s="107">
        <f>'справка №1-БАЛАНС'!H3</f>
        <v>131281685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 t="str">
        <f>'справка №1-БАЛАНС'!E5</f>
        <v>01.01-31.12.2014</v>
      </c>
      <c r="C4" s="621"/>
      <c r="D4" s="523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44984</v>
      </c>
      <c r="D16" s="119">
        <f>+D17+D18</f>
        <v>802</v>
      </c>
      <c r="E16" s="120">
        <f t="shared" si="0"/>
        <v>44182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>
        <f>'справка №1-БАЛАНС'!C49</f>
        <v>44984</v>
      </c>
      <c r="D17" s="108">
        <v>802</v>
      </c>
      <c r="E17" s="120">
        <f t="shared" si="0"/>
        <v>44182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44984</v>
      </c>
      <c r="D19" s="104">
        <f>D11+D15+D16</f>
        <v>802</v>
      </c>
      <c r="E19" s="118">
        <f>E11+E15+E16</f>
        <v>44182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107</v>
      </c>
      <c r="D28" s="108">
        <f>C28</f>
        <v>107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0</v>
      </c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16</v>
      </c>
      <c r="D33" s="105">
        <f>SUM(D34:D37)</f>
        <v>16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16</v>
      </c>
      <c r="D35" s="108">
        <f>C35</f>
        <v>16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118</v>
      </c>
      <c r="D38" s="105">
        <f>SUM(D39:D42)</f>
        <v>118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118</v>
      </c>
      <c r="D42" s="108">
        <f>C42</f>
        <v>118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241</v>
      </c>
      <c r="D43" s="104">
        <f>D24+D28+D29+D31+D30+D32+D33+D38</f>
        <v>241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45225</v>
      </c>
      <c r="D44" s="103">
        <f>D43+D21+D19+D9</f>
        <v>1043</v>
      </c>
      <c r="E44" s="118">
        <f>E43+E21+E19+E9</f>
        <v>44182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38232</v>
      </c>
      <c r="D56" s="103">
        <f>D57+D59</f>
        <v>0</v>
      </c>
      <c r="E56" s="119">
        <f t="shared" si="1"/>
        <v>38232</v>
      </c>
      <c r="F56" s="103">
        <f>F57+F59</f>
        <v>49584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38232</v>
      </c>
      <c r="D57" s="108"/>
      <c r="E57" s="119">
        <f t="shared" si="1"/>
        <v>38232</v>
      </c>
      <c r="F57" s="108">
        <v>49584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'справка №1-БАЛАНС'!G48</f>
        <v>968</v>
      </c>
      <c r="D64" s="108"/>
      <c r="E64" s="119">
        <f t="shared" si="1"/>
        <v>968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39200</v>
      </c>
      <c r="D66" s="103">
        <f>D52+D56+D61+D62+D63+D64</f>
        <v>0</v>
      </c>
      <c r="E66" s="119">
        <f t="shared" si="1"/>
        <v>39200</v>
      </c>
      <c r="F66" s="103">
        <f>F52+F56+F61+F62+F63+F64</f>
        <v>49584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0</v>
      </c>
      <c r="D76" s="108">
        <f>C76</f>
        <v>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673</v>
      </c>
      <c r="D80" s="103">
        <f>SUM(D81:D84)</f>
        <v>673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f>'справка №1-БАЛАНС'!G60</f>
        <v>673</v>
      </c>
      <c r="D83" s="108">
        <f>C83</f>
        <v>673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7444</v>
      </c>
      <c r="D85" s="104">
        <f>SUM(D86:D90)+D94</f>
        <v>7444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5538</v>
      </c>
      <c r="D87" s="108">
        <f>C87</f>
        <v>5538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596</v>
      </c>
      <c r="D88" s="108">
        <f>C88</f>
        <v>596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</v>
      </c>
      <c r="D89" s="108">
        <f>C89</f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1308</v>
      </c>
      <c r="D90" s="103">
        <f>SUM(D91:D93)</f>
        <v>1308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1308</v>
      </c>
      <c r="D93" s="108">
        <f>C93</f>
        <v>1308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0</v>
      </c>
      <c r="D95" s="108">
        <f>C95</f>
        <v>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8117</v>
      </c>
      <c r="D96" s="104">
        <f>D85+D80+D75+D71+D95</f>
        <v>8117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47317</v>
      </c>
      <c r="D97" s="104">
        <f>D96+D68+D66</f>
        <v>8117</v>
      </c>
      <c r="E97" s="104">
        <f>E96+E68+E66</f>
        <v>39200</v>
      </c>
      <c r="F97" s="104">
        <f>F96+F68+F66</f>
        <v>49584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>
        <v>42046</v>
      </c>
      <c r="B109" s="617"/>
      <c r="C109" s="617" t="s">
        <v>875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868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7">
      <selection activeCell="I41" sqref="I41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5" t="str">
        <f>'справка №1-БАЛАНС'!E3</f>
        <v>Фонд Имоти АДСИЦ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131281685</v>
      </c>
    </row>
    <row r="5" spans="1:9" ht="15">
      <c r="A5" s="498" t="s">
        <v>5</v>
      </c>
      <c r="B5" s="626" t="str">
        <f>'справка №1-БАЛАНС'!E5</f>
        <v>01.01-31.12.2014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6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877</v>
      </c>
      <c r="B30" s="628"/>
      <c r="C30" s="628"/>
      <c r="D30" s="456" t="s">
        <v>819</v>
      </c>
      <c r="E30" s="627" t="s">
        <v>874</v>
      </c>
      <c r="F30" s="627"/>
      <c r="G30" s="627"/>
      <c r="H30" s="420" t="s">
        <v>781</v>
      </c>
      <c r="I30" s="627" t="s">
        <v>867</v>
      </c>
      <c r="J30" s="627"/>
    </row>
    <row r="31" spans="1:9" s="517" customFormat="1" ht="12">
      <c r="A31" s="349"/>
      <c r="B31" s="388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40" sqref="C140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Фонд Имоти АДСИЦ</v>
      </c>
      <c r="C5" s="632"/>
      <c r="D5" s="632"/>
      <c r="E5" s="566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33" t="str">
        <f>'справка №1-БАЛАНС'!E5</f>
        <v>01.01-31.12.2014</v>
      </c>
      <c r="C6" s="633"/>
      <c r="D6" s="506"/>
      <c r="E6" s="565" t="s">
        <v>4</v>
      </c>
      <c r="F6" s="507">
        <f>'справка №1-БАЛАНС'!H4</f>
        <v>1173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8" t="s">
        <v>877</v>
      </c>
      <c r="B151" s="451"/>
      <c r="C151" s="634" t="s">
        <v>849</v>
      </c>
      <c r="D151" s="634"/>
      <c r="E151" s="634"/>
      <c r="F151" s="634"/>
    </row>
    <row r="152" spans="1:6" ht="12.75">
      <c r="A152" s="513"/>
      <c r="B152" s="514"/>
      <c r="C152" s="513" t="s">
        <v>874</v>
      </c>
      <c r="D152" s="513"/>
      <c r="E152" s="513"/>
      <c r="F152" s="513"/>
    </row>
    <row r="153" spans="1:6" ht="12.75">
      <c r="A153" s="513"/>
      <c r="B153" s="514"/>
      <c r="C153" s="634" t="s">
        <v>856</v>
      </c>
      <c r="D153" s="634"/>
      <c r="E153" s="634"/>
      <c r="F153" s="634"/>
    </row>
    <row r="154" spans="3:5" ht="12.75">
      <c r="C154" s="513" t="s">
        <v>867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 Petkov</cp:lastModifiedBy>
  <cp:lastPrinted>2012-04-25T12:45:15Z</cp:lastPrinted>
  <dcterms:created xsi:type="dcterms:W3CDTF">2000-06-29T12:02:40Z</dcterms:created>
  <dcterms:modified xsi:type="dcterms:W3CDTF">2015-03-26T07:57:00Z</dcterms:modified>
  <cp:category/>
  <cp:version/>
  <cp:contentType/>
  <cp:contentStatus/>
</cp:coreProperties>
</file>