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<sst xmlns="http://schemas.openxmlformats.org/spreadsheetml/2006/main" count="1061" uniqueCount="874">
  <si>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</si>
  <si>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</si>
  <si>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</si>
  <si>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</si>
  <si>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</si>
  <si>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</si>
  <si>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</si>
  <si>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</si>
  <si>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</si>
  <si>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</si>
  <si>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</si>
  <si>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</si>
  <si>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</si>
  <si>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</si>
  <si>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</si>
  <si>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</si>
  <si>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</si>
  <si>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</si>
  <si>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</si>
  <si>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</si>
  <si>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</si>
  <si>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</si>
  <si>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</si>
  <si>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</si>
  <si>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</si>
  <si>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</si>
  <si>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</si>
  <si>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</si>
  <si>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</si>
  <si>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</si>
  <si>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</si>
  <si>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</si>
  <si>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</si>
  <si>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</si>
  <si>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</si>
  <si>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</si>
  <si>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</si>
  <si>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</si>
  <si>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</si>
  <si>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</si>
  <si>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</si>
  <si>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</si>
  <si>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</si>
  <si>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</si>
  <si>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</si>
  <si>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</si>
  <si>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</si>
  <si>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</si>
  <si>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</si>
  <si>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</si>
  <si>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</si>
  <si>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</si>
  <si>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</si>
  <si>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</si>
  <si>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</si>
  <si>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</si>
  <si>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</si>
  <si>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</si>
  <si>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</si>
  <si>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</si>
  <si>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</si>
  <si>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</si>
  <si>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</si>
  <si>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</si>
  <si>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</si>
  <si>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</si>
  <si>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</si>
  <si>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</si>
  <si>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</si>
  <si>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</si>
  <si>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</si>
  <si>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</si>
  <si>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</si>
  <si>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</si>
  <si>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</si>
  <si>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</si>
  <si>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</si>
  <si>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</si>
  <si>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</si>
  <si>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</si>
  <si>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</si>
  <si>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</si>
  <si>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</si>
  <si>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</si>
  <si>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</si>
  <si>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</si>
  <si>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</si>
  <si>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</si>
  <si>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</si>
  <si>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</si>
  <si>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</si>
  <si>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</si>
  <si>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</si>
  <si>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</si>
  <si>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</si>
  <si>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</si>
  <si>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</si>
  <si>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</si>
  <si>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</si>
  <si>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</si>
  <si>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</si>
  <si>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</si>
  <si>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</si>
  <si>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</si>
  <si>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</si>
  <si>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</si>
  <si>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</si>
  <si>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</si>
  <si>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</si>
  <si>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</si>
  <si>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</si>
  <si>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</si>
  <si>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</si>
  <si>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</si>
  <si>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</si>
  <si>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</si>
  <si>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</si>
  <si>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</si>
  <si>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</si>
  <si>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</si>
  <si>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</si>
  <si>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</si>
  <si>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</si>
  <si>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</si>
  <si>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</si>
  <si>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</si>
  <si>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</si>
  <si>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</si>
  <si>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</si>
  <si>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</si>
  <si>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</si>
  <si>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</si>
  <si>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</si>
  <si>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</si>
  <si>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</si>
  <si>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</si>
  <si>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</si>
  <si>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</si>
  <si>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</si>
  <si>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</si>
  <si>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</si>
  <si>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</si>
  <si>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</si>
  <si>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</si>
  <si>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</si>
  <si>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</si>
  <si>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</si>
  <si>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</si>
  <si>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</si>
  <si>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</si>
  <si>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</si>
  <si>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</si>
  <si>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</si>
  <si>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</si>
  <si>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</si>
  <si>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</si>
  <si>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</si>
  <si>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</si>
  <si>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</si>
  <si>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</si>
  <si>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</si>
  <si>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</si>
  <si>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</si>
  <si>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</si>
  <si>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</si>
  <si>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</si>
  <si>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</si>
  <si>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</si>
  <si>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</si>
  <si>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</si>
  <si>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</si>
  <si>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</si>
  <si>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</si>
  <si>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</si>
  <si>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</si>
  <si>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</si>
  <si>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</si>
  <si>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</si>
  <si>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</si>
  <si>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</si>
  <si>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</si>
  <si>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</si>
  <si>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</si>
  <si>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</si>
  <si>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</si>
  <si>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</si>
  <si>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</si>
  <si>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</si>
  <si>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</si>
  <si>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</si>
  <si>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</si>
  <si>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</si>
  <si>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</si>
  <si>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</si>
  <si>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</si>
  <si>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</si>
  <si>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</si>
  <si>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</si>
  <si>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</si>
  <si>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</si>
  <si>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</si>
  <si>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</si>
  <si>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</si>
  <si>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</si>
  <si>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</si>
  <si>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</si>
  <si>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</si>
  <si>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</si>
  <si>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</si>
  <si>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</si>
  <si>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</si>
  <si>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</si>
  <si>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</si>
  <si>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</si>
  <si>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</si>
  <si>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</si>
  <si>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</si>
  <si>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</si>
  <si>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</si>
  <si>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</si>
  <si>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</si>
  <si>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</si>
  <si>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</si>
  <si>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</si>
  <si>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</si>
  <si>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</si>
  <si>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</si>
  <si>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</si>
  <si>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</si>
  <si>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</si>
  <si>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</si>
  <si>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</si>
  <si>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</si>
  <si>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</si>
  <si>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</si>
  <si>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</si>
  <si>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</si>
  <si>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</si>
  <si>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</si>
  <si>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</si>
  <si>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</si>
  <si>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</si>
  <si>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</si>
  <si>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</si>
  <si>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</si>
  <si>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</si>
  <si>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</si>
  <si>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</si>
  <si>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</si>
  <si>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</si>
  <si>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</si>
  <si>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</si>
  <si>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</si>
  <si>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</si>
  <si>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</si>
  <si>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</si>
  <si>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</si>
  <si>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</si>
  <si>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</si>
  <si>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</si>
  <si>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</si>
  <si>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</si>
  <si>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</si>
  <si>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</si>
  <si>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</si>
  <si>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</si>
  <si>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</si>
  <si>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</si>
  <si>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</si>
  <si>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</si>
  <si>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</si>
  <si>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</si>
  <si>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</si>
  <si>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</si>
  <si>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</si>
  <si>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</si>
  <si>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</si>
  <si>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</si>
  <si>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</si>
  <si>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</si>
  <si>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</si>
  <si>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</si>
  <si>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</si>
  <si>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</si>
  <si>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</si>
  <si>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</si>
  <si>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</si>
  <si>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</si>
  <si>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</si>
  <si>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</si>
  <si>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</si>
  <si>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</si>
  <si>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</si>
  <si>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</si>
  <si>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</si>
  <si>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</si>
  <si>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</si>
  <si>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</si>
  <si>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</si>
  <si>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</si>
  <si>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</si>
  <si>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</si>
  <si>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</si>
  <si>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</si>
  <si>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</si>
  <si>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</si>
  <si>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</si>
  <si>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</si>
  <si>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</si>
  <si>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</si>
  <si>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</si>
  <si>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</si>
  <si>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</si>
  <si>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</si>
  <si>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</si>
  <si>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</si>
  <si>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</si>
  <si>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</si>
  <si>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</si>
  <si>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</si>
  <si>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</si>
  <si>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</si>
  <si>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</si>
  <si>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</si>
  <si>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</si>
  <si>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</si>
  <si>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</si>
  <si>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</si>
  <si>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</si>
  <si>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</si>
  <si>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</si>
  <si>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</si>
  <si>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</si>
  <si>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</si>
  <si>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</si>
  <si>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</si>
  <si>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</si>
  <si>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</si>
  <si>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</si>
  <si>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</si>
  <si>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</si>
  <si>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</si>
  <si>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</si>
  <si>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</si>
  <si>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</si>
  <si>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</si>
  <si>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</si>
  <si>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</si>
  <si>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</si>
  <si>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</si>
  <si>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</si>
  <si>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</si>
  <si>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</si>
  <si>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</si>
  <si>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</si>
  <si>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</si>
  <si>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</si>
  <si>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</si>
  <si>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</si>
  <si>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</si>
  <si>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</si>
  <si>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</si>
  <si>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</si>
  <si>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</si>
  <si>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</si>
  <si>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</si>
  <si>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</si>
  <si>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</si>
  <si>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</si>
  <si>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</si>
  <si>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</si>
  <si>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</si>
  <si>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</si>
  <si>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</si>
  <si>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</si>
  <si>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</si>
  <si>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</si>
  <si>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</si>
  <si>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</si>
  <si>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</si>
  <si>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</si>
  <si>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</si>
  <si>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</si>
  <si>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</si>
  <si>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</si>
  <si>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</si>
  <si>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</si>
  <si>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</si>
  <si>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</si>
  <si>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</si>
  <si>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</si>
  <si>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</si>
  <si>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</si>
  <si>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</si>
  <si>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</si>
  <si>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</si>
  <si>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</si>
  <si>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</si>
  <si>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</si>
  <si>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</si>
  <si>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</si>
  <si>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</si>
  <si>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</si>
  <si>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</si>
  <si>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</si>
  <si>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</si>
  <si>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</si>
  <si>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</si>
  <si>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</si>
  <si>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</si>
  <si>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</si>
  <si>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</si>
  <si>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</si>
  <si>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</si>
  <si>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</si>
  <si>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</si>
  <si>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</si>
  <si>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</si>
  <si>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</si>
  <si>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</si>
  <si>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</si>
  <si>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</si>
  <si>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</si>
  <si>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</si>
  <si>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</si>
  <si>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</si>
  <si>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</si>
  <si>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</si>
  <si>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</si>
  <si>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</si>
  <si>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</si>
  <si>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</si>
  <si>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</si>
  <si>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</si>
  <si>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</si>
  <si>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</si>
  <si>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</si>
  <si>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</si>
  <si>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</si>
  <si>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</si>
  <si>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</si>
  <si>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</si>
  <si>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</si>
  <si>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</si>
  <si>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</si>
  <si>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</si>
  <si>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</si>
  <si>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</si>
  <si>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</si>
  <si>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</si>
  <si>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</si>
  <si>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</si>
  <si>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</si>
  <si>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</si>
  <si>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</si>
  <si>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</si>
  <si>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</si>
  <si>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</si>
  <si>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</si>
  <si>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</si>
  <si>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</si>
  <si>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</si>
  <si>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</si>
  <si>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</si>
  <si>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</si>
  <si>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</si>
  <si>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</si>
  <si>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</si>
  <si>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</si>
  <si>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</si>
  <si>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</si>
  <si>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</si>
  <si>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</si>
  <si>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</si>
  <si>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</si>
  <si>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</si>
  <si>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</si>
  <si>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</si>
  <si>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</si>
  <si>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</si>
  <si>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</si>
  <si>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</si>
  <si>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</si>
  <si>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</si>
  <si>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</si>
  <si>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</si>
  <si>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</si>
  <si>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</si>
  <si>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</si>
  <si>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</si>
  <si>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</si>
  <si>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</si>
  <si>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</si>
  <si>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</si>
  <si>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</si>
  <si>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</si>
  <si>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</si>
  <si>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</si>
  <si>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</si>
  <si>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</si>
  <si>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</si>
  <si>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</si>
  <si>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</si>
  <si>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</si>
  <si>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</si>
  <si>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</si>
  <si>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</si>
  <si>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</si>
  <si>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</si>
  <si>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</si>
  <si>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</si>
  <si>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</si>
  <si>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</si>
  <si>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</si>
  <si>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</si>
  <si>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</si>
  <si>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</si>
  <si>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</si>
  <si>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</si>
  <si>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</si>
  <si>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</si>
  <si>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</si>
  <si>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</si>
  <si>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</si>
  <si>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</si>
  <si>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</si>
  <si>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</si>
  <si>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</si>
  <si>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</si>
  <si>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</si>
  <si>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</si>
  <si>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</si>
  <si>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</si>
  <si>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</si>
  <si>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</si>
  <si>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</si>
  <si>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</si>
  <si>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</si>
  <si>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</si>
  <si>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</si>
  <si>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</si>
  <si>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</si>
  <si>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</si>
  <si>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</si>
  <si>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</si>
  <si>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</si>
  <si>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</si>
  <si>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</si>
  <si>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</si>
  <si>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</si>
  <si>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</si>
  <si>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</si>
  <si>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</si>
  <si>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</si>
  <si>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</si>
  <si>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</si>
  <si>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</si>
  <si>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</si>
  <si>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</si>
  <si>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</si>
  <si>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</si>
  <si>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</si>
  <si>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</si>
  <si>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</si>
  <si>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</si>
  <si>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</si>
  <si>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</si>
  <si>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</si>
  <si>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</si>
  <si>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</si>
  <si>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</si>
  <si>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</si>
  <si>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</si>
  <si>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</si>
  <si>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</si>
  <si>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</si>
  <si>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</si>
  <si>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</si>
  <si>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</si>
  <si>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</si>
  <si>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</si>
  <si>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</si>
  <si>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</si>
  <si>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</si>
  <si>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</si>
  <si>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</si>
  <si>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</si>
  <si>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</si>
  <si>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</si>
  <si>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</si>
  <si>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</si>
  <si>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</si>
  <si>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</si>
  <si>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</si>
  <si>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</si>
  <si>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</si>
  <si>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</si>
  <si>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</si>
  <si>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</si>
  <si>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</si>
  <si>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</si>
  <si>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</si>
  <si>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</si>
  <si>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</si>
  <si>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</si>
  <si>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</si>
  <si>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</si>
  <si>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</si>
  <si>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</si>
  <si>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</si>
  <si>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</si>
  <si>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</si>
  <si>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</si>
  <si>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</si>
  <si>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</si>
  <si>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</si>
  <si>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</si>
  <si>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</si>
  <si>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</si>
  <si>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</si>
  <si>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</si>
  <si>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</si>
  <si>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</si>
  <si>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</si>
  <si>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</si>
  <si>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</si>
  <si>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</si>
  <si>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</si>
  <si>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</si>
  <si>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</si>
  <si>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</si>
  <si>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</si>
  <si>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</si>
  <si>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</si>
  <si>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</si>
  <si>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</si>
  <si>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</si>
  <si>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</si>
  <si>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</si>
  <si>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</si>
  <si>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</si>
  <si>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</si>
  <si>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</si>
  <si>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</si>
  <si>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</si>
  <si>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</si>
  <si>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</si>
  <si>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</si>
  <si>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</si>
  <si>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</si>
  <si>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</si>
  <si>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</si>
  <si>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</si>
  <si>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</si>
  <si>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</si>
  <si>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</si>
  <si>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</si>
  <si>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</si>
  <si>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</si>
  <si>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</si>
  <si>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</si>
  <si>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</si>
  <si>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</si>
  <si>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</si>
  <si>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</si>
  <si>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</si>
  <si>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</si>
  <si>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</si>
  <si>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</si>
  <si>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</si>
  <si>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</si>
  <si>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</si>
  <si>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</si>
  <si>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</si>
  <si>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</si>
  <si>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</si>
  <si>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</si>
  <si>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</si>
  <si>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</si>
  <si>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</si>
  <si>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</si>
  <si>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</si>
  <si>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</si>
  <si>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</si>
  <si>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</si>
  <si>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</si>
  <si>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</si>
  <si>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</si>
  <si>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</si>
  <si>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</si>
  <si>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</si>
  <si>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</si>
  <si>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</si>
  <si>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</si>
  <si>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</si>
  <si>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</si>
  <si>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</si>
  <si>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</si>
  <si>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</si>
  <si>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</si>
  <si>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</si>
  <si>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</si>
  <si>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</si>
  <si>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</si>
  <si>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</si>
  <si>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</si>
  <si>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</si>
  <si>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</si>
  <si>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</si>
  <si>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</si>
  <si>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</si>
  <si>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</si>
  <si>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</si>
  <si>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</si>
  <si>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</si>
  <si>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</si>
  <si>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</si>
  <si>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</si>
  <si>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</si>
  <si>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</si>
  <si>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</si>
  <si>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</si>
  <si>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</si>
  <si>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</si>
  <si>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</si>
  <si>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</si>
  <si>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</si>
  <si>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</si>
  <si>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</si>
  <si>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</si>
  <si>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</si>
  <si>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</si>
  <si>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</si>
  <si>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</si>
  <si>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</si>
  <si>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</si>
  <si>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</si>
  <si>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</si>
  <si>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</si>
  <si>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</si>
  <si>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</si>
  <si>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</si>
  <si>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</si>
  <si>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</si>
  <si>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</si>
  <si>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</si>
  <si>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</si>
  <si>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</si>
  <si>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</si>
  <si>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</si>
  <si>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</si>
  <si>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</si>
  <si>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</si>
  <si>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</si>
  <si>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</si>
  <si>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</si>
  <si>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</si>
  <si>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</si>
  <si>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</si>
  <si>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</si>
  <si>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</si>
  <si>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</si>
  <si>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</si>
  <si>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</si>
  <si>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</si>
  <si>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</si>
  <si>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</si>
  <si>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</si>
  <si>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</si>
  <si>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</si>
  <si>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</si>
  <si>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</si>
  <si>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</si>
  <si>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</si>
  <si>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</si>
  <si>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</si>
  <si>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</si>
  <si>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</si>
  <si>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</si>
  <si>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</si>
  <si>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</si>
  <si>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</si>
  <si>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</si>
  <si>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</si>
  <si>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</si>
  <si>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</si>
  <si>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</si>
  <si>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</si>
  <si>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</si>
  <si>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</si>
  <si>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</si>
  <si>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</si>
  <si>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</si>
  <si>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</si>
  <si>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</si>
  <si>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</si>
  <si>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</si>
  <si>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</si>
  <si>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</si>
  <si>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</si>
  <si>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</si>
  <si>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</si>
  <si>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</si>
  <si>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</si>
  <si>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</si>
  <si>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</si>
  <si>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</si>
  <si>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</si>
  <si>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</si>
  <si>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</si>
  <si>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</si>
  <si>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</si>
  <si>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</si>
  <si>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</si>
  <si>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</si>
  <si>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</si>
  <si>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</si>
  <si>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</si>
  <si>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</si>
  <si>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</si>
  <si>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</si>
  <si>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</si>
  <si>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</si>
  <si>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</si>
  <si>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</si>
  <si>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</si>
  <si>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</si>
  <si>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</si>
  <si>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</si>
  <si>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</si>
  <si>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</si>
  <si>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</si>
  <si>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</si>
  <si>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</si>
  <si>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</si>
  <si>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</si>
  <si>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</si>
  <si>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</si>
  <si>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</si>
  <si>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</si>
  <si>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</si>
  <si>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</si>
  <si>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</si>
  <si>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</si>
  <si>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</si>
  <si>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</si>
  <si>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</si>
  <si>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</si>
  <si>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</si>
  <si>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</si>
  <si>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</si>
  <si>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</si>
  <si>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</si>
  <si>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</si>
  <si>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</si>
  <si>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</si>
  <si>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</si>
  <si>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</si>
  <si>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</si>
  <si>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</si>
  <si>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</si>
  <si>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</si>
  <si>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ЯВОР АД</t>
  </si>
  <si>
    <t>неконсолидиран</t>
  </si>
  <si>
    <t xml:space="preserve">                Съставител:</t>
  </si>
  <si>
    <t xml:space="preserve"> Ръководител…………………….</t>
  </si>
  <si>
    <t>Съставител: …………….</t>
  </si>
  <si>
    <t>Ръководител: …………………………..</t>
  </si>
  <si>
    <t xml:space="preserve">                                    Съставител: …………………………</t>
  </si>
  <si>
    <t>II-ро тримесечие 2012г.</t>
  </si>
  <si>
    <t>Дата на съставяне: 09.07.2012</t>
  </si>
  <si>
    <t xml:space="preserve">Дата на съставяне:                09.07.2012                         </t>
  </si>
  <si>
    <t xml:space="preserve">Дата  на съставяне: 09.07.2012                                                                                                          </t>
  </si>
  <si>
    <t xml:space="preserve">Дата на съставяне: 09.07.2012  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</si>
</sst>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mmm/yyyy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0" fontId="10" fillId="0" borderId="0" xfId="22" applyFont="1" applyBorder="1" applyAlignment="1" applyProtection="1">
      <alignment horizontal="left" vertical="center" wrapText="1"/>
      <protection locked="0"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Font="1" applyAlignment="1" applyProtection="1">
      <alignment horizontal="left"/>
      <protection locked="0"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862</v>
      </c>
      <c r="F3" s="217" t="s">
        <v>2</v>
      </c>
      <c r="G3" s="172"/>
      <c r="H3" s="461">
        <v>103006276</v>
      </c>
    </row>
    <row r="4" spans="1:8" ht="15">
      <c r="A4" s="583" t="s">
        <v>3</v>
      </c>
      <c r="B4" s="589"/>
      <c r="C4" s="589"/>
      <c r="D4" s="589"/>
      <c r="E4" s="504" t="s">
        <v>863</v>
      </c>
      <c r="F4" s="585" t="s">
        <v>4</v>
      </c>
      <c r="G4" s="586"/>
      <c r="H4" s="461" t="s">
        <v>159</v>
      </c>
    </row>
    <row r="5" spans="1:8" ht="15">
      <c r="A5" s="583" t="s">
        <v>5</v>
      </c>
      <c r="B5" s="584"/>
      <c r="C5" s="584"/>
      <c r="D5" s="584"/>
      <c r="E5" s="505" t="s">
        <v>869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2043</v>
      </c>
      <c r="D11" s="151">
        <v>2060</v>
      </c>
      <c r="E11" s="237" t="s">
        <v>22</v>
      </c>
      <c r="F11" s="242" t="s">
        <v>23</v>
      </c>
      <c r="G11" s="152">
        <v>15080</v>
      </c>
      <c r="H11" s="152">
        <v>15080</v>
      </c>
    </row>
    <row r="12" spans="1:8" ht="15">
      <c r="A12" s="235" t="s">
        <v>24</v>
      </c>
      <c r="B12" s="241" t="s">
        <v>25</v>
      </c>
      <c r="C12" s="151">
        <v>4495</v>
      </c>
      <c r="D12" s="151">
        <v>4543</v>
      </c>
      <c r="E12" s="237" t="s">
        <v>26</v>
      </c>
      <c r="F12" s="242" t="s">
        <v>27</v>
      </c>
      <c r="G12" s="153">
        <v>15080</v>
      </c>
      <c r="H12" s="153">
        <v>15080</v>
      </c>
    </row>
    <row r="13" spans="1:8" ht="15">
      <c r="A13" s="235" t="s">
        <v>28</v>
      </c>
      <c r="B13" s="241" t="s">
        <v>29</v>
      </c>
      <c r="C13" s="151">
        <v>1621</v>
      </c>
      <c r="D13" s="151">
        <v>1735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444</v>
      </c>
      <c r="D14" s="151">
        <v>451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</v>
      </c>
      <c r="D15" s="151">
        <v>9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418</v>
      </c>
      <c r="D16" s="151">
        <v>438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4</v>
      </c>
      <c r="D17" s="151">
        <v>4</v>
      </c>
      <c r="E17" s="243" t="s">
        <v>46</v>
      </c>
      <c r="F17" s="245" t="s">
        <v>47</v>
      </c>
      <c r="G17" s="154">
        <f>G11+G14+G15+G16</f>
        <v>15080</v>
      </c>
      <c r="H17" s="154">
        <f>H11+H14+H15+H16</f>
        <v>15080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9027</v>
      </c>
      <c r="D19" s="155">
        <f>SUM(D11:D18)</f>
        <v>9240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63</v>
      </c>
      <c r="D24" s="151">
        <v>68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63</v>
      </c>
      <c r="D27" s="155">
        <f>SUM(D23:D26)</f>
        <v>68</v>
      </c>
      <c r="E27" s="253" t="s">
        <v>83</v>
      </c>
      <c r="F27" s="242" t="s">
        <v>84</v>
      </c>
      <c r="G27" s="154">
        <f>SUM(G28:G30)</f>
        <v>-4504</v>
      </c>
      <c r="H27" s="154">
        <f>SUM(H28:H30)</f>
        <v>-646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-4504</v>
      </c>
      <c r="H29" s="316">
        <v>-646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-381</v>
      </c>
      <c r="H32" s="316">
        <v>-3858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-4885</v>
      </c>
      <c r="H33" s="154">
        <f>H27+H31+H32</f>
        <v>-4504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10195</v>
      </c>
      <c r="H36" s="154">
        <f>H25+H17+H33</f>
        <v>10576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2160</v>
      </c>
      <c r="H43" s="152">
        <v>2207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2160</v>
      </c>
      <c r="H49" s="154">
        <f>SUM(H43:H48)</f>
        <v>2207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567</v>
      </c>
      <c r="D54" s="151">
        <v>525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9657</v>
      </c>
      <c r="D55" s="155">
        <f>D19+D20+D21+D27+D32+D45+D51+D53+D54</f>
        <v>9833</v>
      </c>
      <c r="E55" s="237" t="s">
        <v>172</v>
      </c>
      <c r="F55" s="261" t="s">
        <v>173</v>
      </c>
      <c r="G55" s="154">
        <f>G49+G51+G52+G53+G54</f>
        <v>2160</v>
      </c>
      <c r="H55" s="154">
        <f>H49+H51+H52+H53+H54</f>
        <v>2207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28</v>
      </c>
      <c r="D58" s="151">
        <v>28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1000</v>
      </c>
      <c r="D59" s="151">
        <v>1141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61</v>
      </c>
      <c r="D61" s="151">
        <v>53</v>
      </c>
      <c r="E61" s="243" t="s">
        <v>189</v>
      </c>
      <c r="F61" s="272" t="s">
        <v>190</v>
      </c>
      <c r="G61" s="154">
        <f>SUM(G62:G68)</f>
        <v>556</v>
      </c>
      <c r="H61" s="154">
        <f>SUM(H62:H68)</f>
        <v>571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448</v>
      </c>
      <c r="H62" s="152">
        <v>399</v>
      </c>
    </row>
    <row r="63" spans="1:13" ht="15">
      <c r="A63" s="235" t="s">
        <v>195</v>
      </c>
      <c r="B63" s="241" t="s">
        <v>196</v>
      </c>
      <c r="C63" s="151">
        <v>1933</v>
      </c>
      <c r="D63" s="151">
        <v>1949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3022</v>
      </c>
      <c r="D64" s="155">
        <f>SUM(D58:D63)</f>
        <v>3171</v>
      </c>
      <c r="E64" s="237" t="s">
        <v>200</v>
      </c>
      <c r="F64" s="242" t="s">
        <v>201</v>
      </c>
      <c r="G64" s="152">
        <v>16</v>
      </c>
      <c r="H64" s="152">
        <v>69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>
        <v>44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75</v>
      </c>
      <c r="H66" s="152">
        <v>53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3</v>
      </c>
      <c r="H67" s="152">
        <v>4</v>
      </c>
    </row>
    <row r="68" spans="1:8" ht="15">
      <c r="A68" s="235" t="s">
        <v>211</v>
      </c>
      <c r="B68" s="241" t="s">
        <v>212</v>
      </c>
      <c r="C68" s="151">
        <v>159</v>
      </c>
      <c r="D68" s="151">
        <v>222</v>
      </c>
      <c r="E68" s="237" t="s">
        <v>213</v>
      </c>
      <c r="F68" s="242" t="s">
        <v>214</v>
      </c>
      <c r="G68" s="152">
        <v>14</v>
      </c>
      <c r="H68" s="152">
        <v>2</v>
      </c>
    </row>
    <row r="69" spans="1:8" ht="15">
      <c r="A69" s="235" t="s">
        <v>215</v>
      </c>
      <c r="B69" s="241" t="s">
        <v>216</v>
      </c>
      <c r="C69" s="151">
        <v>13</v>
      </c>
      <c r="D69" s="151">
        <v>13</v>
      </c>
      <c r="E69" s="251" t="s">
        <v>78</v>
      </c>
      <c r="F69" s="242" t="s">
        <v>217</v>
      </c>
      <c r="G69" s="152">
        <v>91</v>
      </c>
      <c r="H69" s="152">
        <v>85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5</v>
      </c>
      <c r="D71" s="151">
        <v>2</v>
      </c>
      <c r="E71" s="253" t="s">
        <v>46</v>
      </c>
      <c r="F71" s="273" t="s">
        <v>224</v>
      </c>
      <c r="G71" s="161">
        <f>G59+G60+G61+G69+G70</f>
        <v>647</v>
      </c>
      <c r="H71" s="161">
        <f>H59+H60+H61+H69+H70</f>
        <v>656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6</v>
      </c>
      <c r="D72" s="151">
        <v>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185</v>
      </c>
      <c r="D75" s="155">
        <f>SUM(D67:D74)</f>
        <v>243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647</v>
      </c>
      <c r="H79" s="162">
        <f>H71+H74+H75+H76</f>
        <v>656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108</v>
      </c>
      <c r="D87" s="151">
        <v>96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30</v>
      </c>
      <c r="D88" s="151">
        <v>96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138</v>
      </c>
      <c r="D91" s="155">
        <f>SUM(D87:D90)</f>
        <v>192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3345</v>
      </c>
      <c r="D93" s="155">
        <f>D64+D75+D84+D91+D92</f>
        <v>3606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13002</v>
      </c>
      <c r="D94" s="164">
        <f>D93+D55</f>
        <v>13439</v>
      </c>
      <c r="E94" s="449" t="s">
        <v>270</v>
      </c>
      <c r="F94" s="289" t="s">
        <v>271</v>
      </c>
      <c r="G94" s="165">
        <f>G36+G39+G55+G79</f>
        <v>13002</v>
      </c>
      <c r="H94" s="165">
        <f>H36+H39+H55+H79</f>
        <v>13439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870</v>
      </c>
      <c r="B98" s="432"/>
      <c r="C98" s="587" t="s">
        <v>855</v>
      </c>
      <c r="D98" s="588"/>
      <c r="E98" s="588"/>
      <c r="F98" s="587" t="s">
        <v>273</v>
      </c>
      <c r="G98" s="587"/>
      <c r="H98" s="587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/>
      <c r="D100" s="588"/>
      <c r="E100" s="58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41" bottom="0.17" header="0.17" footer="0.15748031496062992"/>
  <pageSetup fitToHeight="1030" fitToWidth="2" horizontalDpi="300" verticalDpi="300" orientation="landscape" paperSize="9" scale="7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2" t="str">
        <f>'справка №1-БАЛАНС'!E3</f>
        <v>ЯВОР АД</v>
      </c>
      <c r="C2" s="592"/>
      <c r="D2" s="592"/>
      <c r="E2" s="592"/>
      <c r="F2" s="578" t="s">
        <v>2</v>
      </c>
      <c r="G2" s="578"/>
      <c r="H2" s="526">
        <f>'справка №1-БАЛАНС'!H3</f>
        <v>103006276</v>
      </c>
    </row>
    <row r="3" spans="1:8" ht="15">
      <c r="A3" s="467" t="s">
        <v>275</v>
      </c>
      <c r="B3" s="592" t="str">
        <f>'справка №1-БАЛАНС'!E4</f>
        <v>неконсолидиран</v>
      </c>
      <c r="C3" s="592"/>
      <c r="D3" s="592"/>
      <c r="E3" s="592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7" t="str">
        <f>'справка №1-БАЛАНС'!E5</f>
        <v>II-ро тримесечие 2012г.</v>
      </c>
      <c r="C4" s="577"/>
      <c r="D4" s="577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53</v>
      </c>
      <c r="D9" s="46">
        <v>228</v>
      </c>
      <c r="E9" s="298" t="s">
        <v>285</v>
      </c>
      <c r="F9" s="549" t="s">
        <v>286</v>
      </c>
      <c r="G9" s="550">
        <v>142</v>
      </c>
      <c r="H9" s="550">
        <v>420</v>
      </c>
    </row>
    <row r="10" spans="1:8" ht="12">
      <c r="A10" s="298" t="s">
        <v>287</v>
      </c>
      <c r="B10" s="299" t="s">
        <v>288</v>
      </c>
      <c r="C10" s="46">
        <v>103</v>
      </c>
      <c r="D10" s="46">
        <v>225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229</v>
      </c>
      <c r="D11" s="46">
        <v>231</v>
      </c>
      <c r="E11" s="300" t="s">
        <v>293</v>
      </c>
      <c r="F11" s="549" t="s">
        <v>294</v>
      </c>
      <c r="G11" s="550">
        <v>184</v>
      </c>
      <c r="H11" s="550">
        <v>322</v>
      </c>
    </row>
    <row r="12" spans="1:8" ht="12">
      <c r="A12" s="298" t="s">
        <v>295</v>
      </c>
      <c r="B12" s="299" t="s">
        <v>296</v>
      </c>
      <c r="C12" s="46">
        <v>73</v>
      </c>
      <c r="D12" s="46">
        <v>120</v>
      </c>
      <c r="E12" s="300" t="s">
        <v>78</v>
      </c>
      <c r="F12" s="549" t="s">
        <v>297</v>
      </c>
      <c r="G12" s="550">
        <v>19</v>
      </c>
      <c r="H12" s="550">
        <v>8</v>
      </c>
    </row>
    <row r="13" spans="1:18" ht="12">
      <c r="A13" s="298" t="s">
        <v>298</v>
      </c>
      <c r="B13" s="299" t="s">
        <v>299</v>
      </c>
      <c r="C13" s="46">
        <v>7</v>
      </c>
      <c r="D13" s="46">
        <v>9</v>
      </c>
      <c r="E13" s="301" t="s">
        <v>51</v>
      </c>
      <c r="F13" s="551" t="s">
        <v>300</v>
      </c>
      <c r="G13" s="548">
        <f>SUM(G9:G12)</f>
        <v>345</v>
      </c>
      <c r="H13" s="548">
        <f>SUM(H9:H12)</f>
        <v>750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16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131</v>
      </c>
      <c r="D15" s="47">
        <v>145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90</v>
      </c>
      <c r="D16" s="47">
        <v>3402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>
        <v>69</v>
      </c>
      <c r="D17" s="48">
        <v>3384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702</v>
      </c>
      <c r="D19" s="49">
        <f>SUM(D9:D15)+D16</f>
        <v>4360</v>
      </c>
      <c r="E19" s="304" t="s">
        <v>317</v>
      </c>
      <c r="F19" s="552" t="s">
        <v>318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65</v>
      </c>
      <c r="D22" s="46">
        <v>80</v>
      </c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66</v>
      </c>
      <c r="D26" s="49">
        <f>SUM(D22:D25)</f>
        <v>81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768</v>
      </c>
      <c r="D28" s="50">
        <f>D26+D19</f>
        <v>4441</v>
      </c>
      <c r="E28" s="127" t="s">
        <v>339</v>
      </c>
      <c r="F28" s="554" t="s">
        <v>340</v>
      </c>
      <c r="G28" s="548">
        <f>G13+G15+G24</f>
        <v>345</v>
      </c>
      <c r="H28" s="548">
        <f>H13+H15+H24</f>
        <v>750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423</v>
      </c>
      <c r="H30" s="53">
        <f>IF((D28-H28)&gt;0,D28-H28,0)</f>
        <v>3691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345</v>
      </c>
      <c r="C31" s="46"/>
      <c r="D31" s="46"/>
      <c r="E31" s="296" t="s">
        <v>854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768</v>
      </c>
      <c r="D33" s="49">
        <f>D28-D31+D32</f>
        <v>4441</v>
      </c>
      <c r="E33" s="127" t="s">
        <v>353</v>
      </c>
      <c r="F33" s="554" t="s">
        <v>354</v>
      </c>
      <c r="G33" s="53">
        <f>G32-G31+G28</f>
        <v>345</v>
      </c>
      <c r="H33" s="53">
        <f>H32-H31+H28</f>
        <v>750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423</v>
      </c>
      <c r="H34" s="548">
        <f>IF((D33-H33)&gt;0,D33-H33,0)</f>
        <v>3691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-42</v>
      </c>
      <c r="D35" s="49">
        <f>D36+D37+D38</f>
        <v>-369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-42</v>
      </c>
      <c r="D37" s="430">
        <v>-369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381</v>
      </c>
      <c r="H39" s="559">
        <f>IF(H34&gt;0,IF(D35+H34&lt;0,0,D35+H34),IF(D34-D35&lt;0,D35-D34,0))</f>
        <v>3322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381</v>
      </c>
      <c r="H41" s="52">
        <f>IF(D39=0,IF(H39-H40&gt;0,H39-H40+D40,0),IF(D39-D40&lt;0,D40-D39+H40,0))</f>
        <v>3322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726</v>
      </c>
      <c r="D42" s="53">
        <f>D33+D35+D39</f>
        <v>4072</v>
      </c>
      <c r="E42" s="128" t="s">
        <v>380</v>
      </c>
      <c r="F42" s="129" t="s">
        <v>381</v>
      </c>
      <c r="G42" s="53">
        <f>G39+G33</f>
        <v>726</v>
      </c>
      <c r="H42" s="53">
        <f>H39+H33</f>
        <v>4072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9" t="s">
        <v>860</v>
      </c>
      <c r="B45" s="579"/>
      <c r="C45" s="579"/>
      <c r="D45" s="579"/>
      <c r="E45" s="57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41099</v>
      </c>
      <c r="C48" s="427"/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8" t="s">
        <v>780</v>
      </c>
      <c r="D49" s="425"/>
      <c r="E49" s="560"/>
      <c r="F49" s="427" t="s">
        <v>382</v>
      </c>
      <c r="G49" s="563"/>
      <c r="H49" s="563"/>
    </row>
    <row r="50" spans="1:8" ht="12.75" customHeight="1">
      <c r="A50" s="561"/>
      <c r="B50" s="562"/>
      <c r="C50" s="428"/>
      <c r="D50" s="591"/>
      <c r="E50" s="591"/>
      <c r="F50" s="591"/>
      <c r="G50" s="591"/>
      <c r="H50" s="591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6299212598425197" top="0.35" bottom="0.1968503937007874" header="0.17" footer="0.17"/>
  <pageSetup horizontalDpi="600" verticalDpi="600" orientation="landscape" paperSize="9" scale="8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ЯВОР АД</v>
      </c>
      <c r="C4" s="541" t="s">
        <v>2</v>
      </c>
      <c r="D4" s="541">
        <f>'справка №1-БАЛАНС'!H3</f>
        <v>103006276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II-ро тримесечие 2012г.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429</v>
      </c>
      <c r="D10" s="54">
        <v>991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-249</v>
      </c>
      <c r="D11" s="54">
        <v>-453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-61</v>
      </c>
      <c r="D13" s="54">
        <v>-70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-36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-15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68</v>
      </c>
      <c r="D20" s="55">
        <f>SUM(D10:D19)</f>
        <v>468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-11</v>
      </c>
      <c r="D22" s="54">
        <v>-135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-11</v>
      </c>
      <c r="D32" s="55">
        <f>SUM(D22:D31)</f>
        <v>-135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>
        <v>50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-111</v>
      </c>
      <c r="D37" s="54">
        <v>-462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-111</v>
      </c>
      <c r="D42" s="55">
        <f>SUM(D34:D41)</f>
        <v>-412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-54</v>
      </c>
      <c r="D43" s="55">
        <f>D42+D32+D20</f>
        <v>-79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192</v>
      </c>
      <c r="D44" s="132">
        <v>153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138</v>
      </c>
      <c r="D45" s="55">
        <f>D44+D43</f>
        <v>74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138</v>
      </c>
      <c r="D46" s="56">
        <v>74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780</v>
      </c>
      <c r="C50" s="436" t="s">
        <v>864</v>
      </c>
      <c r="D50" s="576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318"/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1"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10:D19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67" top="0.49" bottom="0.3" header="0.26" footer="0.27"/>
  <pageSetup horizontalDpi="600" verticalDpi="600" orientation="landscape" paperSize="9" scale="8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5" t="s">
        <v>460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ЯВОР АД</v>
      </c>
      <c r="C3" s="596"/>
      <c r="D3" s="596"/>
      <c r="E3" s="596"/>
      <c r="F3" s="596"/>
      <c r="G3" s="596"/>
      <c r="H3" s="596"/>
      <c r="I3" s="596"/>
      <c r="J3" s="476"/>
      <c r="K3" s="581" t="s">
        <v>2</v>
      </c>
      <c r="L3" s="581"/>
      <c r="M3" s="478">
        <f>'справка №1-БАЛАНС'!H3</f>
        <v>103006276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неконсолидиран</v>
      </c>
      <c r="C4" s="596"/>
      <c r="D4" s="596"/>
      <c r="E4" s="596"/>
      <c r="F4" s="596"/>
      <c r="G4" s="596"/>
      <c r="H4" s="596"/>
      <c r="I4" s="596"/>
      <c r="J4" s="136"/>
      <c r="K4" s="582" t="s">
        <v>4</v>
      </c>
      <c r="L4" s="582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3" t="str">
        <f>'справка №1-БАЛАНС'!E5</f>
        <v>II-ро тримесечие 2012г.</v>
      </c>
      <c r="C5" s="593"/>
      <c r="D5" s="593"/>
      <c r="E5" s="593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15080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-4504</v>
      </c>
      <c r="K11" s="60"/>
      <c r="L11" s="344">
        <f>SUM(C11:K11)</f>
        <v>10576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15080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-4504</v>
      </c>
      <c r="K15" s="61">
        <f t="shared" si="2"/>
        <v>0</v>
      </c>
      <c r="L15" s="344">
        <f t="shared" si="1"/>
        <v>10576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-381</v>
      </c>
      <c r="K16" s="60"/>
      <c r="L16" s="344">
        <f t="shared" si="1"/>
        <v>-381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15080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-4885</v>
      </c>
      <c r="K29" s="59">
        <f t="shared" si="6"/>
        <v>0</v>
      </c>
      <c r="L29" s="344">
        <f t="shared" si="1"/>
        <v>10195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15080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-4885</v>
      </c>
      <c r="K32" s="59">
        <f t="shared" si="7"/>
        <v>0</v>
      </c>
      <c r="L32" s="344">
        <f t="shared" si="1"/>
        <v>10195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861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872</v>
      </c>
      <c r="B38" s="19"/>
      <c r="C38" s="15"/>
      <c r="D38" s="594" t="s">
        <v>865</v>
      </c>
      <c r="E38" s="594"/>
      <c r="F38" s="594"/>
      <c r="G38" s="594"/>
      <c r="H38" s="594"/>
      <c r="I38" s="594"/>
      <c r="J38" s="594" t="s">
        <v>866</v>
      </c>
      <c r="K38" s="594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1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  <mergeCell ref="J38:K3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M30:M31 C30:K31 M27:M28 C27:K28 M18:M20 C18:K20 M16 K16 M13:M14 C13:K14 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5:M26 C25:K26 M22:M23">
      <formula1>0</formula1>
      <formula2>9999999999999990</formula2>
    </dataValidation>
  </dataValidations>
  <printOptions horizontalCentered="1"/>
  <pageMargins left="0.35" right="0.32" top="0.51" bottom="0.4330708661417323" header="0.3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ЯВОР АД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103006276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II-ро тримесечие 2012г.</v>
      </c>
      <c r="D3" s="612"/>
      <c r="E3" s="612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0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0" t="s">
        <v>529</v>
      </c>
      <c r="R5" s="600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1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1"/>
      <c r="R6" s="601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2139</v>
      </c>
      <c r="E9" s="189"/>
      <c r="F9" s="189"/>
      <c r="G9" s="74">
        <f>D9+E9-F9</f>
        <v>2139</v>
      </c>
      <c r="H9" s="65"/>
      <c r="I9" s="65"/>
      <c r="J9" s="74">
        <f>G9+H9-I9</f>
        <v>2139</v>
      </c>
      <c r="K9" s="65">
        <v>79</v>
      </c>
      <c r="L9" s="65">
        <v>17</v>
      </c>
      <c r="M9" s="65"/>
      <c r="N9" s="74">
        <f>K9+L9-M9</f>
        <v>96</v>
      </c>
      <c r="O9" s="65"/>
      <c r="P9" s="65"/>
      <c r="Q9" s="74">
        <f aca="true" t="shared" si="0" ref="Q9:Q15">N9+O9-P9</f>
        <v>96</v>
      </c>
      <c r="R9" s="74">
        <f aca="true" t="shared" si="1" ref="R9:R15">J9-Q9</f>
        <v>2043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4773</v>
      </c>
      <c r="E10" s="189"/>
      <c r="F10" s="189"/>
      <c r="G10" s="74">
        <f aca="true" t="shared" si="2" ref="G10:G39">D10+E10-F10</f>
        <v>4773</v>
      </c>
      <c r="H10" s="65"/>
      <c r="I10" s="65"/>
      <c r="J10" s="74">
        <f aca="true" t="shared" si="3" ref="J10:J39">G10+H10-I10</f>
        <v>4773</v>
      </c>
      <c r="K10" s="65">
        <v>230</v>
      </c>
      <c r="L10" s="65">
        <v>48</v>
      </c>
      <c r="M10" s="65"/>
      <c r="N10" s="74">
        <f aca="true" t="shared" si="4" ref="N10:N39">K10+L10-M10</f>
        <v>278</v>
      </c>
      <c r="O10" s="65"/>
      <c r="P10" s="65"/>
      <c r="Q10" s="74">
        <f t="shared" si="0"/>
        <v>278</v>
      </c>
      <c r="R10" s="74">
        <f t="shared" si="1"/>
        <v>4495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2274</v>
      </c>
      <c r="E11" s="189">
        <v>1</v>
      </c>
      <c r="F11" s="189"/>
      <c r="G11" s="74">
        <f t="shared" si="2"/>
        <v>2275</v>
      </c>
      <c r="H11" s="65"/>
      <c r="I11" s="65"/>
      <c r="J11" s="74">
        <f t="shared" si="3"/>
        <v>2275</v>
      </c>
      <c r="K11" s="65">
        <v>539</v>
      </c>
      <c r="L11" s="65">
        <v>115</v>
      </c>
      <c r="M11" s="65"/>
      <c r="N11" s="74">
        <f t="shared" si="4"/>
        <v>654</v>
      </c>
      <c r="O11" s="65"/>
      <c r="P11" s="65"/>
      <c r="Q11" s="74">
        <f t="shared" si="0"/>
        <v>654</v>
      </c>
      <c r="R11" s="74">
        <f t="shared" si="1"/>
        <v>1621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483</v>
      </c>
      <c r="E12" s="189"/>
      <c r="F12" s="189"/>
      <c r="G12" s="74">
        <f t="shared" si="2"/>
        <v>483</v>
      </c>
      <c r="H12" s="65"/>
      <c r="I12" s="65"/>
      <c r="J12" s="74">
        <f t="shared" si="3"/>
        <v>483</v>
      </c>
      <c r="K12" s="65">
        <v>32</v>
      </c>
      <c r="L12" s="65">
        <v>7</v>
      </c>
      <c r="M12" s="65"/>
      <c r="N12" s="74">
        <f t="shared" si="4"/>
        <v>39</v>
      </c>
      <c r="O12" s="65"/>
      <c r="P12" s="65"/>
      <c r="Q12" s="74">
        <f t="shared" si="0"/>
        <v>39</v>
      </c>
      <c r="R12" s="74">
        <f t="shared" si="1"/>
        <v>444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103</v>
      </c>
      <c r="E13" s="189"/>
      <c r="F13" s="189"/>
      <c r="G13" s="74">
        <f t="shared" si="2"/>
        <v>103</v>
      </c>
      <c r="H13" s="65"/>
      <c r="I13" s="65"/>
      <c r="J13" s="74">
        <f t="shared" si="3"/>
        <v>103</v>
      </c>
      <c r="K13" s="65">
        <v>94</v>
      </c>
      <c r="L13" s="65">
        <v>7</v>
      </c>
      <c r="M13" s="65"/>
      <c r="N13" s="74">
        <f t="shared" si="4"/>
        <v>101</v>
      </c>
      <c r="O13" s="65"/>
      <c r="P13" s="65"/>
      <c r="Q13" s="74">
        <f t="shared" si="0"/>
        <v>101</v>
      </c>
      <c r="R13" s="74">
        <f t="shared" si="1"/>
        <v>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579</v>
      </c>
      <c r="E14" s="189">
        <v>10</v>
      </c>
      <c r="F14" s="189"/>
      <c r="G14" s="74">
        <f t="shared" si="2"/>
        <v>589</v>
      </c>
      <c r="H14" s="65"/>
      <c r="I14" s="65"/>
      <c r="J14" s="74">
        <f t="shared" si="3"/>
        <v>589</v>
      </c>
      <c r="K14" s="65">
        <v>141</v>
      </c>
      <c r="L14" s="65">
        <v>30</v>
      </c>
      <c r="M14" s="65"/>
      <c r="N14" s="74">
        <f t="shared" si="4"/>
        <v>171</v>
      </c>
      <c r="O14" s="65"/>
      <c r="P14" s="65"/>
      <c r="Q14" s="74">
        <f t="shared" si="0"/>
        <v>171</v>
      </c>
      <c r="R14" s="74">
        <f t="shared" si="1"/>
        <v>418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4</v>
      </c>
      <c r="E15" s="457"/>
      <c r="F15" s="457"/>
      <c r="G15" s="74">
        <f t="shared" si="2"/>
        <v>4</v>
      </c>
      <c r="H15" s="458"/>
      <c r="I15" s="458"/>
      <c r="J15" s="74">
        <f t="shared" si="3"/>
        <v>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10355</v>
      </c>
      <c r="E17" s="194">
        <f>SUM(E9:E16)</f>
        <v>11</v>
      </c>
      <c r="F17" s="194">
        <f>SUM(F9:F16)</f>
        <v>0</v>
      </c>
      <c r="G17" s="74">
        <f t="shared" si="2"/>
        <v>10366</v>
      </c>
      <c r="H17" s="75">
        <f>SUM(H9:H16)</f>
        <v>0</v>
      </c>
      <c r="I17" s="75">
        <f>SUM(I9:I16)</f>
        <v>0</v>
      </c>
      <c r="J17" s="74">
        <f t="shared" si="3"/>
        <v>10366</v>
      </c>
      <c r="K17" s="75">
        <f>SUM(K9:K16)</f>
        <v>1115</v>
      </c>
      <c r="L17" s="75">
        <f>SUM(L9:L16)</f>
        <v>224</v>
      </c>
      <c r="M17" s="75">
        <f>SUM(M9:M16)</f>
        <v>0</v>
      </c>
      <c r="N17" s="74">
        <f t="shared" si="4"/>
        <v>1339</v>
      </c>
      <c r="O17" s="75">
        <f>SUM(O9:O16)</f>
        <v>0</v>
      </c>
      <c r="P17" s="75">
        <f>SUM(P9:P16)</f>
        <v>0</v>
      </c>
      <c r="Q17" s="74">
        <f t="shared" si="5"/>
        <v>1339</v>
      </c>
      <c r="R17" s="74">
        <f t="shared" si="6"/>
        <v>9027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90</v>
      </c>
      <c r="E22" s="189"/>
      <c r="F22" s="189"/>
      <c r="G22" s="74">
        <f t="shared" si="2"/>
        <v>90</v>
      </c>
      <c r="H22" s="65"/>
      <c r="I22" s="65"/>
      <c r="J22" s="74">
        <f t="shared" si="3"/>
        <v>90</v>
      </c>
      <c r="K22" s="65">
        <v>22</v>
      </c>
      <c r="L22" s="65">
        <v>5</v>
      </c>
      <c r="M22" s="65"/>
      <c r="N22" s="74">
        <f t="shared" si="4"/>
        <v>27</v>
      </c>
      <c r="O22" s="65"/>
      <c r="P22" s="65"/>
      <c r="Q22" s="74">
        <f t="shared" si="5"/>
        <v>27</v>
      </c>
      <c r="R22" s="74">
        <f t="shared" si="6"/>
        <v>63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22</v>
      </c>
      <c r="L25" s="66">
        <f t="shared" si="7"/>
        <v>5</v>
      </c>
      <c r="M25" s="66">
        <f t="shared" si="7"/>
        <v>0</v>
      </c>
      <c r="N25" s="67">
        <f t="shared" si="4"/>
        <v>27</v>
      </c>
      <c r="O25" s="66">
        <f t="shared" si="7"/>
        <v>0</v>
      </c>
      <c r="P25" s="66">
        <f t="shared" si="7"/>
        <v>0</v>
      </c>
      <c r="Q25" s="67">
        <f t="shared" si="5"/>
        <v>27</v>
      </c>
      <c r="R25" s="67">
        <f t="shared" si="6"/>
        <v>63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10445</v>
      </c>
      <c r="E40" s="438">
        <f>E17+E18+E19+E25+E38+E39</f>
        <v>11</v>
      </c>
      <c r="F40" s="438">
        <f aca="true" t="shared" si="13" ref="F40:R40">F17+F18+F19+F25+F38+F39</f>
        <v>0</v>
      </c>
      <c r="G40" s="438">
        <f t="shared" si="13"/>
        <v>10456</v>
      </c>
      <c r="H40" s="438">
        <f t="shared" si="13"/>
        <v>0</v>
      </c>
      <c r="I40" s="438">
        <f t="shared" si="13"/>
        <v>0</v>
      </c>
      <c r="J40" s="438">
        <f t="shared" si="13"/>
        <v>10456</v>
      </c>
      <c r="K40" s="438">
        <f t="shared" si="13"/>
        <v>1137</v>
      </c>
      <c r="L40" s="438">
        <f t="shared" si="13"/>
        <v>229</v>
      </c>
      <c r="M40" s="438">
        <f t="shared" si="13"/>
        <v>0</v>
      </c>
      <c r="N40" s="438">
        <f t="shared" si="13"/>
        <v>1366</v>
      </c>
      <c r="O40" s="438">
        <f t="shared" si="13"/>
        <v>0</v>
      </c>
      <c r="P40" s="438">
        <f t="shared" si="13"/>
        <v>0</v>
      </c>
      <c r="Q40" s="438">
        <f t="shared" si="13"/>
        <v>1366</v>
      </c>
      <c r="R40" s="438">
        <f t="shared" si="13"/>
        <v>9090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/>
      <c r="I44" s="356"/>
      <c r="J44" s="356"/>
      <c r="K44" s="349"/>
      <c r="L44" s="349"/>
      <c r="M44" s="349"/>
      <c r="N44" s="349"/>
      <c r="O44" s="598"/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56"/>
      <c r="I45" s="598" t="s">
        <v>867</v>
      </c>
      <c r="J45" s="599"/>
      <c r="K45" s="599"/>
      <c r="L45" s="599"/>
      <c r="M45" s="349"/>
      <c r="N45" s="349"/>
      <c r="O45" s="356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598"/>
      <c r="J46" s="599"/>
      <c r="K46" s="599"/>
      <c r="L46" s="59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C5:C6"/>
    <mergeCell ref="I46:L46"/>
    <mergeCell ref="I45:L45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O9:P16 K9:M16 H9:I16 D9:F16 O33:P37 K33:M37 H33:I37 D33:F37 O28:P31 K28:M31 H28:I31 D28:F31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27" right="0.19" top="0.76" bottom="0.5118110236220472" header="0.34" footer="0.5118110236220472"/>
  <pageSetup fitToHeight="2" fitToWidth="1" horizontalDpi="600" verticalDpi="600" orientation="landscape" paperSize="9" scale="70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3" t="s">
        <v>608</v>
      </c>
      <c r="B1" s="613"/>
      <c r="C1" s="613"/>
      <c r="D1" s="613"/>
      <c r="E1" s="613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7" t="str">
        <f>'справка №1-БАЛАНС'!E3</f>
        <v>ЯВОР АД</v>
      </c>
      <c r="C3" s="618"/>
      <c r="D3" s="526" t="s">
        <v>2</v>
      </c>
      <c r="E3" s="107">
        <f>'справка №1-БАЛАНС'!H3</f>
        <v>103006276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4" t="str">
        <f>'справка №1-БАЛАНС'!E5</f>
        <v>II-ро тримесечие 2012г.</v>
      </c>
      <c r="C4" s="615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545</v>
      </c>
      <c r="D21" s="108"/>
      <c r="E21" s="120">
        <f t="shared" si="0"/>
        <v>545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/>
      <c r="D26" s="108"/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159</v>
      </c>
      <c r="D28" s="108">
        <v>159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>
        <v>13</v>
      </c>
      <c r="D29" s="108">
        <v>13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>
        <v>5</v>
      </c>
      <c r="D31" s="108">
        <v>5</v>
      </c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6</v>
      </c>
      <c r="D33" s="105">
        <f>SUM(D34:D37)</f>
        <v>0</v>
      </c>
      <c r="E33" s="121">
        <f>SUM(E34:E37)</f>
        <v>6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>
        <v>6</v>
      </c>
      <c r="D34" s="108"/>
      <c r="E34" s="120">
        <f t="shared" si="0"/>
        <v>6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2</v>
      </c>
      <c r="D38" s="105">
        <f>SUM(D39:D42)</f>
        <v>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2</v>
      </c>
      <c r="D42" s="108">
        <v>2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185</v>
      </c>
      <c r="D43" s="104">
        <f>D24+D28+D29+D31+D30+D32+D33+D38</f>
        <v>179</v>
      </c>
      <c r="E43" s="118">
        <f>E24+E28+E29+E31+E30+E32+E33+E38</f>
        <v>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730</v>
      </c>
      <c r="D44" s="103">
        <f>D43+D21+D19+D9</f>
        <v>179</v>
      </c>
      <c r="E44" s="118">
        <f>E43+E21+E19+E9</f>
        <v>551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2160</v>
      </c>
      <c r="D52" s="103">
        <f>SUM(D53:D55)</f>
        <v>0</v>
      </c>
      <c r="E52" s="119">
        <f>C52-D52</f>
        <v>2160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>
        <v>2160</v>
      </c>
      <c r="D53" s="108"/>
      <c r="E53" s="119">
        <f>C53-D53</f>
        <v>2160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2160</v>
      </c>
      <c r="D66" s="103">
        <f>D52+D56+D61+D62+D63+D64</f>
        <v>0</v>
      </c>
      <c r="E66" s="119">
        <f t="shared" si="1"/>
        <v>2160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448</v>
      </c>
      <c r="D71" s="105">
        <f>SUM(D72:D74)</f>
        <v>448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67</v>
      </c>
      <c r="D72" s="108">
        <v>67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>
        <v>381</v>
      </c>
      <c r="D74" s="108">
        <v>381</v>
      </c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108</v>
      </c>
      <c r="D85" s="104">
        <f>SUM(D86:D90)+D94</f>
        <v>108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16</v>
      </c>
      <c r="D87" s="108">
        <v>16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75</v>
      </c>
      <c r="D89" s="108">
        <v>75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14</v>
      </c>
      <c r="D90" s="103">
        <f>SUM(D91:D93)</f>
        <v>14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2</v>
      </c>
      <c r="D92" s="108">
        <v>2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12</v>
      </c>
      <c r="D93" s="108">
        <v>12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3</v>
      </c>
      <c r="D94" s="108">
        <v>3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91</v>
      </c>
      <c r="D95" s="108"/>
      <c r="E95" s="119">
        <f t="shared" si="1"/>
        <v>91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647</v>
      </c>
      <c r="D96" s="104">
        <f>D85+D80+D75+D71+D95</f>
        <v>556</v>
      </c>
      <c r="E96" s="104">
        <f>E85+E80+E75+E71+E95</f>
        <v>91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2807</v>
      </c>
      <c r="D97" s="104">
        <f>D96+D68+D66</f>
        <v>556</v>
      </c>
      <c r="E97" s="104">
        <f>E96+E68+E66</f>
        <v>2251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779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870</v>
      </c>
      <c r="B109" s="616"/>
      <c r="C109" s="616"/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9" t="s">
        <v>780</v>
      </c>
      <c r="D111" s="619"/>
      <c r="E111" s="619"/>
      <c r="F111" s="619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616" t="s">
        <v>382</v>
      </c>
      <c r="D115" s="616"/>
      <c r="E115" s="616"/>
      <c r="F115" s="616"/>
    </row>
  </sheetData>
  <sheetProtection password="CF7A" sheet="1" objects="1" scenarios="1"/>
  <mergeCells count="8">
    <mergeCell ref="C115:F115"/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7" top="0.47" bottom="0.3" header="0.2" footer="0.17"/>
  <pageSetup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ЯВОР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103006276</v>
      </c>
    </row>
    <row r="5" spans="1:9" ht="15">
      <c r="A5" s="501" t="s">
        <v>5</v>
      </c>
      <c r="B5" s="622" t="str">
        <f>'справка №1-БАЛАНС'!E5</f>
        <v>II-ро тримесечие 2012г.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870</v>
      </c>
      <c r="B30" s="624"/>
      <c r="C30" s="624"/>
      <c r="D30" s="459"/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420" t="s">
        <v>780</v>
      </c>
      <c r="D32" s="523"/>
      <c r="E32" s="523"/>
      <c r="F32" s="523"/>
      <c r="G32" s="459" t="s">
        <v>818</v>
      </c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53" right="0.33" top="0.44" bottom="0.83" header="0.25" footer="0.96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8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ЯВОР АД</v>
      </c>
      <c r="C5" s="629"/>
      <c r="D5" s="629"/>
      <c r="E5" s="570" t="s">
        <v>2</v>
      </c>
      <c r="F5" s="451">
        <f>'справка №1-БАЛАНС'!H3</f>
        <v>103006276</v>
      </c>
    </row>
    <row r="6" spans="1:13" ht="15" customHeight="1">
      <c r="A6" s="27" t="s">
        <v>821</v>
      </c>
      <c r="B6" s="630" t="str">
        <f>'справка №1-БАЛАНС'!E5</f>
        <v>II-ро тримесечие 2012г.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829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830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870</v>
      </c>
      <c r="B151" s="453"/>
      <c r="C151" s="628"/>
      <c r="D151" s="628"/>
      <c r="E151" s="628"/>
      <c r="F151" s="628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8" t="s">
        <v>856</v>
      </c>
      <c r="D153" s="628"/>
      <c r="E153" s="628"/>
      <c r="F153" s="628"/>
    </row>
    <row r="154" spans="3:5" ht="12.75">
      <c r="C154" s="517"/>
      <c r="E154" s="517"/>
    </row>
    <row r="158" spans="3:6" ht="12.75">
      <c r="C158" s="628" t="s">
        <v>848</v>
      </c>
      <c r="D158" s="628"/>
      <c r="E158" s="628"/>
      <c r="F158" s="628"/>
    </row>
  </sheetData>
  <sheetProtection/>
  <mergeCells count="5">
    <mergeCell ref="C158:F158"/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4" bottom="0.5118110236220472" header="0.17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2012-07-27T18:55:26Z</cp:lastPrinted>
  <dcterms:created xsi:type="dcterms:W3CDTF">2000-06-29T12:02:40Z</dcterms:created>
  <dcterms:modified xsi:type="dcterms:W3CDTF">2012-07-27T19:11:13Z</dcterms:modified>
  <cp:category/>
  <cp:version/>
  <cp:contentType/>
  <cp:contentStatus/>
</cp:coreProperties>
</file>