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<sst xmlns="http://schemas.openxmlformats.org/spreadsheetml/2006/main" count="1054" uniqueCount="868">
  <si>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</si>
  <si>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</si>
  <si>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</si>
  <si>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</si>
  <si>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</si>
  <si>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</si>
  <si>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</si>
  <si>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</si>
  <si>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</si>
  <si>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</si>
  <si>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</si>
  <si>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</si>
  <si>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</si>
  <si>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</si>
  <si>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</si>
  <si>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</si>
  <si>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</si>
  <si>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</si>
  <si>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</si>
  <si>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</si>
  <si>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</si>
  <si>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</si>
  <si>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</si>
  <si>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</si>
  <si>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</si>
  <si>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</si>
  <si>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</si>
  <si>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</si>
  <si>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</si>
  <si>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</si>
  <si>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</si>
  <si>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</si>
  <si>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</si>
  <si>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</si>
  <si>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</si>
  <si>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</si>
  <si>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</si>
  <si>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</si>
  <si>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</si>
  <si>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</si>
  <si>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</si>
  <si>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</si>
  <si>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</si>
  <si>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</si>
  <si>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</si>
  <si>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</si>
  <si>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</si>
  <si>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</si>
  <si>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</si>
  <si>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</si>
  <si>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</si>
  <si>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</si>
  <si>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</si>
  <si>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</si>
  <si>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</si>
  <si>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</si>
  <si>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</si>
  <si>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</si>
  <si>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</si>
  <si>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</si>
  <si>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</si>
  <si>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</si>
  <si>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</si>
  <si>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</si>
  <si>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</si>
  <si>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</si>
  <si>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</si>
  <si>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</si>
  <si>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</si>
  <si>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</si>
  <si>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</si>
  <si>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</si>
  <si>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</si>
  <si>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</si>
  <si>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</si>
  <si>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</si>
  <si>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</si>
  <si>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</si>
  <si>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</si>
  <si>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</si>
  <si>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</si>
  <si>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</si>
  <si>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</si>
  <si>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</si>
  <si>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</si>
  <si>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</si>
  <si>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</si>
  <si>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</si>
  <si>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</si>
  <si>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</si>
  <si>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</si>
  <si>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</si>
  <si>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</si>
  <si>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</si>
  <si>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</si>
  <si>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</si>
  <si>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</si>
  <si>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</si>
  <si>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</si>
  <si>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</si>
  <si>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</si>
  <si>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</si>
  <si>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</si>
  <si>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</si>
  <si>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</si>
  <si>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</si>
  <si>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</si>
  <si>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</si>
  <si>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</si>
  <si>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</si>
  <si>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</si>
  <si>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</si>
  <si>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</si>
  <si>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</si>
  <si>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</si>
  <si>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</si>
  <si>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</si>
  <si>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</si>
  <si>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</si>
  <si>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</si>
  <si>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</si>
  <si>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</si>
  <si>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</si>
  <si>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</si>
  <si>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</si>
  <si>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</si>
  <si>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</si>
  <si>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</si>
  <si>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</si>
  <si>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</si>
  <si>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</si>
  <si>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</si>
  <si>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</si>
  <si>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</si>
  <si>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</si>
  <si>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</si>
  <si>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</si>
  <si>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</si>
  <si>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</si>
  <si>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</si>
  <si>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</si>
  <si>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</si>
  <si>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</si>
  <si>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</si>
  <si>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</si>
  <si>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</si>
  <si>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</si>
  <si>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</si>
  <si>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</si>
  <si>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</si>
  <si>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</si>
  <si>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</si>
  <si>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</si>
  <si>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</si>
  <si>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</si>
  <si>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</si>
  <si>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</si>
  <si>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</si>
  <si>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</si>
  <si>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</si>
  <si>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</si>
  <si>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</si>
  <si>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</si>
  <si>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</si>
  <si>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</si>
  <si>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</si>
  <si>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</si>
  <si>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</si>
  <si>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</si>
  <si>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</si>
  <si>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</si>
  <si>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</si>
  <si>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</si>
  <si>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</si>
  <si>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</si>
  <si>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</si>
  <si>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</si>
  <si>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</si>
  <si>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</si>
  <si>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</si>
  <si>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</si>
  <si>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</si>
  <si>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</si>
  <si>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</si>
  <si>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</si>
  <si>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</si>
  <si>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</si>
  <si>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</si>
  <si>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</si>
  <si>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</si>
  <si>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</si>
  <si>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</si>
  <si>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</si>
  <si>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</si>
  <si>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</si>
  <si>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</si>
  <si>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</si>
  <si>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</si>
  <si>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</si>
  <si>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</si>
  <si>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</si>
  <si>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</si>
  <si>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</si>
  <si>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</si>
  <si>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</si>
  <si>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</si>
  <si>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</si>
  <si>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</si>
  <si>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</si>
  <si>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</si>
  <si>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</si>
  <si>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</si>
  <si>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</si>
  <si>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</si>
  <si>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</si>
  <si>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</si>
  <si>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</si>
  <si>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</si>
  <si>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</si>
  <si>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</si>
  <si>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</si>
  <si>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</si>
  <si>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</si>
  <si>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</si>
  <si>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</si>
  <si>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</si>
  <si>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</si>
  <si>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</si>
  <si>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</si>
  <si>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</si>
  <si>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</si>
  <si>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</si>
  <si>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</si>
  <si>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</si>
  <si>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</si>
  <si>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</si>
  <si>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</si>
  <si>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</si>
  <si>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</si>
  <si>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</si>
  <si>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</si>
  <si>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</si>
  <si>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</si>
  <si>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</si>
  <si>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</si>
  <si>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</si>
  <si>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</si>
  <si>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</si>
  <si>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</si>
  <si>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</si>
  <si>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</si>
  <si>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</si>
  <si>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</si>
  <si>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</si>
  <si>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</si>
  <si>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</si>
  <si>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</si>
  <si>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</si>
  <si>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</si>
  <si>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</si>
  <si>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</si>
  <si>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</si>
  <si>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</si>
  <si>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</si>
  <si>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</si>
  <si>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</si>
  <si>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</si>
  <si>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</si>
  <si>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</si>
  <si>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</si>
  <si>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</si>
  <si>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</si>
  <si>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</si>
  <si>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</si>
  <si>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</si>
  <si>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</si>
  <si>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</si>
  <si>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</si>
  <si>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</si>
  <si>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</si>
  <si>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</si>
  <si>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</si>
  <si>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</si>
  <si>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</si>
  <si>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</si>
  <si>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</si>
  <si>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</si>
  <si>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</si>
  <si>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</si>
  <si>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</si>
  <si>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</si>
  <si>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</si>
  <si>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</si>
  <si>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</si>
  <si>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</si>
  <si>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</si>
  <si>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</si>
  <si>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</si>
  <si>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</si>
  <si>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</si>
  <si>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</si>
  <si>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</si>
  <si>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</si>
  <si>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</si>
  <si>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</si>
  <si>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</si>
  <si>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</si>
  <si>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</si>
  <si>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</si>
  <si>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</si>
  <si>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</si>
  <si>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</si>
  <si>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</si>
  <si>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</si>
  <si>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</si>
  <si>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</si>
  <si>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</si>
  <si>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</si>
  <si>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</si>
  <si>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</si>
  <si>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</si>
  <si>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</si>
  <si>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</si>
  <si>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</si>
  <si>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</si>
  <si>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</si>
  <si>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</si>
  <si>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</si>
  <si>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</si>
  <si>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</si>
  <si>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</si>
  <si>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</si>
  <si>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</si>
  <si>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</si>
  <si>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</si>
  <si>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</si>
  <si>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</si>
  <si>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</si>
  <si>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</si>
  <si>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</si>
  <si>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</si>
  <si>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</si>
  <si>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</si>
  <si>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</si>
  <si>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</si>
  <si>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</si>
  <si>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</si>
  <si>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</si>
  <si>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</si>
  <si>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</si>
  <si>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</si>
  <si>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</si>
  <si>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</si>
  <si>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</si>
  <si>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</si>
  <si>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</si>
  <si>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</si>
  <si>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</si>
  <si>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</si>
  <si>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</si>
  <si>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</si>
  <si>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</si>
  <si>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</si>
  <si>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</si>
  <si>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</si>
  <si>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</si>
  <si>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</si>
  <si>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</si>
  <si>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</si>
  <si>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</si>
  <si>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</si>
  <si>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</si>
  <si>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</si>
  <si>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</si>
  <si>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</si>
  <si>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</si>
  <si>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</si>
  <si>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</si>
  <si>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</si>
  <si>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</si>
  <si>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</si>
  <si>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</si>
  <si>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</si>
  <si>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</si>
  <si>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</si>
  <si>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</si>
  <si>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</si>
  <si>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</si>
  <si>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</si>
  <si>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</si>
  <si>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</si>
  <si>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</si>
  <si>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</si>
  <si>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</si>
  <si>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</si>
  <si>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</si>
  <si>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</si>
  <si>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</si>
  <si>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</si>
  <si>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</si>
  <si>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</si>
  <si>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</si>
  <si>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</si>
  <si>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</si>
  <si>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</si>
  <si>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</si>
  <si>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</si>
  <si>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</si>
  <si>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</si>
  <si>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</si>
  <si>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</si>
  <si>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</si>
  <si>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</si>
  <si>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</si>
  <si>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</si>
  <si>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</si>
  <si>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</si>
  <si>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</si>
  <si>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</si>
  <si>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</si>
  <si>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</si>
  <si>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</si>
  <si>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</si>
  <si>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</si>
  <si>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</si>
  <si>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</si>
  <si>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</si>
  <si>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</si>
  <si>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</si>
  <si>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</si>
  <si>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</si>
  <si>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</si>
  <si>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</si>
  <si>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</si>
  <si>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</si>
  <si>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</si>
  <si>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</si>
  <si>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</si>
  <si>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</si>
  <si>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</si>
  <si>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</si>
  <si>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</si>
  <si>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</si>
  <si>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</si>
  <si>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</si>
  <si>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</si>
  <si>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</si>
  <si>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</si>
  <si>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</si>
  <si>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</si>
  <si>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</si>
  <si>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</si>
  <si>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</si>
  <si>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</si>
  <si>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</si>
  <si>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</si>
  <si>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</si>
  <si>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</si>
  <si>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</si>
  <si>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</si>
  <si>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</si>
  <si>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</si>
  <si>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</si>
  <si>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</si>
  <si>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</si>
  <si>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</si>
  <si>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</si>
  <si>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</si>
  <si>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</si>
  <si>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</si>
  <si>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</si>
  <si>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</si>
  <si>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</si>
  <si>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</si>
  <si>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</si>
  <si>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</si>
  <si>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</si>
  <si>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</si>
  <si>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</si>
  <si>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</si>
  <si>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</si>
  <si>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</si>
  <si>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</si>
  <si>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</si>
  <si>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</si>
  <si>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</si>
  <si>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</si>
  <si>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</si>
  <si>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</si>
  <si>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</si>
  <si>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</si>
  <si>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</si>
  <si>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</si>
  <si>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</si>
  <si>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</si>
  <si>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</si>
  <si>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</si>
  <si>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</si>
  <si>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</si>
  <si>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</si>
  <si>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</si>
  <si>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</si>
  <si>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</si>
  <si>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</si>
  <si>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</si>
  <si>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</si>
  <si>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</si>
  <si>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</si>
  <si>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</si>
  <si>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</si>
  <si>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</si>
  <si>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</si>
  <si>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</si>
  <si>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</si>
  <si>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</si>
  <si>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</si>
  <si>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</si>
  <si>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</si>
  <si>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</si>
  <si>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</si>
  <si>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</si>
  <si>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</si>
  <si>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</si>
  <si>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</si>
  <si>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</si>
  <si>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</si>
  <si>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</si>
  <si>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</si>
  <si>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</si>
  <si>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</si>
  <si>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</si>
  <si>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</si>
  <si>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</si>
  <si>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</si>
  <si>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</si>
  <si>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</si>
  <si>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</si>
  <si>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</si>
  <si>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</si>
  <si>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</si>
  <si>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</si>
  <si>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</si>
  <si>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</si>
  <si>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</si>
  <si>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</si>
  <si>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</si>
  <si>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</si>
  <si>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</si>
  <si>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</si>
  <si>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</si>
  <si>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</si>
  <si>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</si>
  <si>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</si>
  <si>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</si>
  <si>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</si>
  <si>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</si>
  <si>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</si>
  <si>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</si>
  <si>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</si>
  <si>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</si>
  <si>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</si>
  <si>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</si>
  <si>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</si>
  <si>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</si>
  <si>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</si>
  <si>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</si>
  <si>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</si>
  <si>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</si>
  <si>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</si>
  <si>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</si>
  <si>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</si>
  <si>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</si>
  <si>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</si>
  <si>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</si>
  <si>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</si>
  <si>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</si>
  <si>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</si>
  <si>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</si>
  <si>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</si>
  <si>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</si>
  <si>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</si>
  <si>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</si>
  <si>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</si>
  <si>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</si>
  <si>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</si>
  <si>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</si>
  <si>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</si>
  <si>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</si>
  <si>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</si>
  <si>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</si>
  <si>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</si>
  <si>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</si>
  <si>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</si>
  <si>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</si>
  <si>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</si>
  <si>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</si>
  <si>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</si>
  <si>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</si>
  <si>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</si>
  <si>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</si>
  <si>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</si>
  <si>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</si>
  <si>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</si>
  <si>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</si>
  <si>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</si>
  <si>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</si>
  <si>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</si>
  <si>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</si>
  <si>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</si>
  <si>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</si>
  <si>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</si>
  <si>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</si>
  <si>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</si>
  <si>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</si>
  <si>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</si>
  <si>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</si>
  <si>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</si>
  <si>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</si>
  <si>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</si>
  <si>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</si>
  <si>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</si>
  <si>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</si>
  <si>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</si>
  <si>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</si>
  <si>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</si>
  <si>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</si>
  <si>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</si>
  <si>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</si>
  <si>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</si>
  <si>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</si>
  <si>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</si>
  <si>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</si>
  <si>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</si>
  <si>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</si>
  <si>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</si>
  <si>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</si>
  <si>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</si>
  <si>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</si>
  <si>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</si>
  <si>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</si>
  <si>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</si>
  <si>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</si>
  <si>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</si>
  <si>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</si>
  <si>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</si>
  <si>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</si>
  <si>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</si>
  <si>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</si>
  <si>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</si>
  <si>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</si>
  <si>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</si>
  <si>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</si>
  <si>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</si>
  <si>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</si>
  <si>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</si>
  <si>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</si>
  <si>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</si>
  <si>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</si>
  <si>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</si>
  <si>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</si>
  <si>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</si>
  <si>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</si>
  <si>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</si>
  <si>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</si>
  <si>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</si>
  <si>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</si>
  <si>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</si>
  <si>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</si>
  <si>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</si>
  <si>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</si>
  <si>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</si>
  <si>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</si>
  <si>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</si>
  <si>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</si>
  <si>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</si>
  <si>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</si>
  <si>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</si>
  <si>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</si>
  <si>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</si>
  <si>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</si>
  <si>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</si>
  <si>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</si>
  <si>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</si>
  <si>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</si>
  <si>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</si>
  <si>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</si>
  <si>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</si>
  <si>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</si>
  <si>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</si>
  <si>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</si>
  <si>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</si>
  <si>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</si>
  <si>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</si>
  <si>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</si>
  <si>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</si>
  <si>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</si>
  <si>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</si>
  <si>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</si>
  <si>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</si>
  <si>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</si>
  <si>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</si>
  <si>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</si>
  <si>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</si>
  <si>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</si>
  <si>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</si>
  <si>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</si>
  <si>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</si>
  <si>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</si>
  <si>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</si>
  <si>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</si>
  <si>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</si>
  <si>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</si>
  <si>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</si>
  <si>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</si>
  <si>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</si>
  <si>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</si>
  <si>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</si>
  <si>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</si>
  <si>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</si>
  <si>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</si>
  <si>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</si>
  <si>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</si>
  <si>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</si>
  <si>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</si>
  <si>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</si>
  <si>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</si>
  <si>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</si>
  <si>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</si>
  <si>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</si>
  <si>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</si>
  <si>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</si>
  <si>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</si>
  <si>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</si>
  <si>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</si>
  <si>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</si>
  <si>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</si>
  <si>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</si>
  <si>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</si>
  <si>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</si>
  <si>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</si>
  <si>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</si>
  <si>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</si>
  <si>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</si>
  <si>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</si>
  <si>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</si>
  <si>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</si>
  <si>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</si>
  <si>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</si>
  <si>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</si>
  <si>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</si>
  <si>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</si>
  <si>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</si>
  <si>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</si>
  <si>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</si>
  <si>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</si>
  <si>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</si>
  <si>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</si>
  <si>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</si>
  <si>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</si>
  <si>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</si>
  <si>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</si>
  <si>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</si>
  <si>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</si>
  <si>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</si>
  <si>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</si>
  <si>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</si>
  <si>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</si>
  <si>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</si>
  <si>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</si>
  <si>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</si>
  <si>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</si>
  <si>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</si>
  <si>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</si>
  <si>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</si>
  <si>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</si>
  <si>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</si>
  <si>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</si>
  <si>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</si>
  <si>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</si>
  <si>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</si>
  <si>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</si>
  <si>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</si>
  <si>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</si>
  <si>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</si>
  <si>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</si>
  <si>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</si>
  <si>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</si>
  <si>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</si>
  <si>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</si>
  <si>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</si>
  <si>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</si>
  <si>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</si>
  <si>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</si>
  <si>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</si>
  <si>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</si>
  <si>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</si>
  <si>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</si>
  <si>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</si>
  <si>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</si>
  <si>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</si>
  <si>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</si>
  <si>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</si>
  <si>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</si>
  <si>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</si>
  <si>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</si>
  <si>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</si>
  <si>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</si>
  <si>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</si>
  <si>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</si>
  <si>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</si>
  <si>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</si>
  <si>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</si>
  <si>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</si>
  <si>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</si>
  <si>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</si>
  <si>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</si>
  <si>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</si>
  <si>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</si>
  <si>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</si>
  <si>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</si>
  <si>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</si>
  <si>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</si>
  <si>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</si>
  <si>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</si>
  <si>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</si>
  <si>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</si>
  <si>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</si>
  <si>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</si>
  <si>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</si>
  <si>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</si>
  <si>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</si>
  <si>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</si>
  <si>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</si>
  <si>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</si>
  <si>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</si>
  <si>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</si>
  <si>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</si>
  <si>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</si>
  <si>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</si>
  <si>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</si>
  <si>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</si>
  <si>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</si>
  <si>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</si>
  <si>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</si>
  <si>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</si>
  <si>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</si>
  <si>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</si>
  <si>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</si>
  <si>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</si>
  <si>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</si>
  <si>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</si>
  <si>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</si>
  <si>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</si>
  <si>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</si>
  <si>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</si>
  <si>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</si>
  <si>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</si>
  <si>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</si>
  <si>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</si>
  <si>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</si>
  <si>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</si>
  <si>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</si>
  <si>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</si>
  <si>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01.01.2012-31.12.2012</t>
  </si>
  <si>
    <t>Дата на съставяне: 30.04.2013</t>
  </si>
  <si>
    <t>30.04.2013</t>
  </si>
  <si>
    <t xml:space="preserve">Дата  на съставяне: 30.04.2013                                                                                                    </t>
  </si>
  <si>
    <t>Дата на съставяне:30.04.2013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</si>
</sst>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40">
      <selection activeCell="C98" sqref="C97:E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131401376</v>
      </c>
    </row>
    <row r="4" spans="1:8" ht="15">
      <c r="A4" s="575" t="s">
        <v>861</v>
      </c>
      <c r="B4" s="581"/>
      <c r="C4" s="581"/>
      <c r="D4" s="581"/>
      <c r="E4" s="503" t="s">
        <v>862</v>
      </c>
      <c r="F4" s="577" t="s">
        <v>3</v>
      </c>
      <c r="G4" s="578"/>
      <c r="H4" s="460" t="s">
        <v>158</v>
      </c>
    </row>
    <row r="5" spans="1:8" ht="15">
      <c r="A5" s="575" t="s">
        <v>4</v>
      </c>
      <c r="B5" s="576"/>
      <c r="C5" s="576"/>
      <c r="D5" s="576"/>
      <c r="E5" s="504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347</v>
      </c>
      <c r="D11" s="151">
        <v>454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>
        <v>71</v>
      </c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424</v>
      </c>
      <c r="D19" s="155">
        <f>SUM(D11:D18)</f>
        <v>454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-445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-445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66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-379</v>
      </c>
      <c r="H33" s="154">
        <f>H27+H31+H32</f>
        <v>-445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541</v>
      </c>
      <c r="H36" s="154">
        <f>H25+H17+H33</f>
        <v>475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495</v>
      </c>
      <c r="D55" s="155">
        <f>D19+D20+D21+D27+D32+D45+D51+D53+D54</f>
        <v>525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298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74</v>
      </c>
      <c r="D68" s="151">
        <v>82</v>
      </c>
      <c r="E68" s="237" t="s">
        <v>212</v>
      </c>
      <c r="F68" s="242" t="s">
        <v>213</v>
      </c>
      <c r="G68" s="152">
        <v>10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308</v>
      </c>
      <c r="H71" s="161">
        <f>H59+H60+H61+H69+H70</f>
        <v>298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74</v>
      </c>
      <c r="D75" s="155">
        <f>SUM(D67:D74)</f>
        <v>82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308</v>
      </c>
      <c r="H79" s="162">
        <f>H71+H74+H75+H76</f>
        <v>298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454</v>
      </c>
      <c r="D87" s="151">
        <v>340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454</v>
      </c>
      <c r="D91" s="155">
        <f>SUM(D87:D90)</f>
        <v>340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528</v>
      </c>
      <c r="D93" s="155">
        <f>D64+D75+D84+D91+D92</f>
        <v>422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1023</v>
      </c>
      <c r="D94" s="164">
        <f>D93+D55</f>
        <v>947</v>
      </c>
      <c r="E94" s="448" t="s">
        <v>269</v>
      </c>
      <c r="F94" s="289" t="s">
        <v>270</v>
      </c>
      <c r="G94" s="165">
        <f>G36+G39+G55+G79</f>
        <v>1023</v>
      </c>
      <c r="H94" s="165">
        <f>H36+H39+H55+H79</f>
        <v>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845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864</v>
      </c>
      <c r="B98" s="431"/>
      <c r="C98" s="579"/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850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E52" sqref="E5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4" t="str">
        <f>'справка №1-БАЛАНС'!E3</f>
        <v>МЕН ИНВЕСТМЪНТ ГРУП АД</v>
      </c>
      <c r="C2" s="584"/>
      <c r="D2" s="584"/>
      <c r="E2" s="584"/>
      <c r="F2" s="586" t="s">
        <v>2</v>
      </c>
      <c r="G2" s="586"/>
      <c r="H2" s="525">
        <f>'справка №1-БАЛАНС'!H3</f>
        <v>131401376</v>
      </c>
    </row>
    <row r="3" spans="1:8" ht="15">
      <c r="A3" s="466" t="s">
        <v>273</v>
      </c>
      <c r="B3" s="584" t="str">
        <f>'справка №1-БАЛАНС'!E4</f>
        <v>КОНСОЛИДИРАН</v>
      </c>
      <c r="C3" s="584"/>
      <c r="D3" s="584"/>
      <c r="E3" s="584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5" t="str">
        <f>'справка №1-БАЛАНС'!E5</f>
        <v>01.01.2012-31.12.2012</v>
      </c>
      <c r="C4" s="585"/>
      <c r="D4" s="585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0</v>
      </c>
      <c r="D9" s="46">
        <v>1</v>
      </c>
      <c r="E9" s="298" t="s">
        <v>283</v>
      </c>
      <c r="F9" s="548" t="s">
        <v>284</v>
      </c>
      <c r="G9" s="549"/>
      <c r="H9" s="549"/>
    </row>
    <row r="10" spans="1:8" ht="12">
      <c r="A10" s="298" t="s">
        <v>285</v>
      </c>
      <c r="B10" s="299" t="s">
        <v>286</v>
      </c>
      <c r="C10" s="46">
        <v>36</v>
      </c>
      <c r="D10" s="46">
        <v>21</v>
      </c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>
        <v>4</v>
      </c>
      <c r="D11" s="46">
        <v>5</v>
      </c>
      <c r="E11" s="300" t="s">
        <v>291</v>
      </c>
      <c r="F11" s="548" t="s">
        <v>292</v>
      </c>
      <c r="G11" s="549">
        <v>0</v>
      </c>
      <c r="H11" s="549">
        <v>0</v>
      </c>
    </row>
    <row r="12" spans="1:8" ht="12">
      <c r="A12" s="298" t="s">
        <v>293</v>
      </c>
      <c r="B12" s="299" t="s">
        <v>294</v>
      </c>
      <c r="C12" s="46">
        <v>0</v>
      </c>
      <c r="D12" s="46">
        <v>6</v>
      </c>
      <c r="E12" s="300" t="s">
        <v>77</v>
      </c>
      <c r="F12" s="548" t="s">
        <v>295</v>
      </c>
      <c r="G12" s="549">
        <v>139</v>
      </c>
      <c r="H12" s="549"/>
    </row>
    <row r="13" spans="1:18" ht="12">
      <c r="A13" s="298" t="s">
        <v>296</v>
      </c>
      <c r="B13" s="299" t="s">
        <v>297</v>
      </c>
      <c r="C13" s="46">
        <v>0</v>
      </c>
      <c r="D13" s="46">
        <v>1</v>
      </c>
      <c r="E13" s="301" t="s">
        <v>50</v>
      </c>
      <c r="F13" s="550" t="s">
        <v>298</v>
      </c>
      <c r="G13" s="547">
        <f>SUM(G9:G12)</f>
        <v>139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25</v>
      </c>
      <c r="D14" s="46"/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0</v>
      </c>
      <c r="D16" s="47">
        <v>3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65</v>
      </c>
      <c r="D19" s="49">
        <f>SUM(D9:D15)+D16</f>
        <v>37</v>
      </c>
      <c r="E19" s="304" t="s">
        <v>315</v>
      </c>
      <c r="F19" s="551" t="s">
        <v>316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1</v>
      </c>
      <c r="D25" s="46"/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66</v>
      </c>
      <c r="D28" s="50">
        <f>D26+D19</f>
        <v>37</v>
      </c>
      <c r="E28" s="127" t="s">
        <v>337</v>
      </c>
      <c r="F28" s="553" t="s">
        <v>338</v>
      </c>
      <c r="G28" s="547">
        <f>G13+G15+G24</f>
        <v>139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73</v>
      </c>
      <c r="D30" s="50">
        <f>IF((H28-D28)&gt;0,H28-D28,0)</f>
        <v>0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37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846</v>
      </c>
      <c r="B31" s="306" t="s">
        <v>343</v>
      </c>
      <c r="C31" s="46"/>
      <c r="D31" s="46"/>
      <c r="E31" s="296" t="s">
        <v>849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C28-C31+C32</f>
        <v>66</v>
      </c>
      <c r="D33" s="49">
        <f>D28-D31+D32</f>
        <v>37</v>
      </c>
      <c r="E33" s="127" t="s">
        <v>351</v>
      </c>
      <c r="F33" s="553" t="s">
        <v>352</v>
      </c>
      <c r="G33" s="53">
        <f>G32-G31+G28</f>
        <v>139</v>
      </c>
      <c r="H33" s="53">
        <f>H32-H31+H28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73</v>
      </c>
      <c r="D34" s="50">
        <f>IF((H33-D33)&gt;0,H33-D33,0)</f>
        <v>0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37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7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7</v>
      </c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29"/>
      <c r="D37" s="429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66</v>
      </c>
      <c r="D39" s="459">
        <f>+IF((H33-D33-D35)&gt;0,H33-D33-D35,0)</f>
        <v>0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37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66</v>
      </c>
      <c r="D41" s="52">
        <f>IF(H39=0,IF(D39-D40&gt;0,D39-D40+H40,0),IF(H39-H40&lt;0,H40-H39+D39,0))</f>
        <v>0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139</v>
      </c>
      <c r="D42" s="53">
        <f>D33+D35+D39</f>
        <v>37</v>
      </c>
      <c r="E42" s="128" t="s">
        <v>378</v>
      </c>
      <c r="F42" s="129" t="s">
        <v>379</v>
      </c>
      <c r="G42" s="53">
        <f>G39+G33</f>
        <v>139</v>
      </c>
      <c r="H42" s="53">
        <f>H39+H33</f>
        <v>37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3"/>
      <c r="C43" s="424"/>
      <c r="D43" s="424"/>
      <c r="E43" s="425"/>
      <c r="F43" s="559"/>
      <c r="G43" s="424"/>
      <c r="H43" s="424"/>
    </row>
    <row r="44" spans="1:8" ht="12">
      <c r="A44" s="314"/>
      <c r="B44" s="423"/>
      <c r="C44" s="424"/>
      <c r="D44" s="424"/>
      <c r="E44" s="425"/>
      <c r="F44" s="559"/>
      <c r="G44" s="424"/>
      <c r="H44" s="424"/>
    </row>
    <row r="45" spans="1:8" ht="12">
      <c r="A45" s="587" t="s">
        <v>856</v>
      </c>
      <c r="B45" s="587"/>
      <c r="C45" s="587"/>
      <c r="D45" s="587"/>
      <c r="E45" s="587"/>
      <c r="F45" s="559"/>
      <c r="G45" s="424"/>
      <c r="H45" s="424"/>
    </row>
    <row r="46" spans="1:8" ht="12">
      <c r="A46" s="314"/>
      <c r="B46" s="423"/>
      <c r="C46" s="424"/>
      <c r="D46" s="424"/>
      <c r="E46" s="425"/>
      <c r="F46" s="559"/>
      <c r="G46" s="424"/>
      <c r="H46" s="424"/>
    </row>
    <row r="47" spans="1:8" ht="12">
      <c r="A47" s="314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271</v>
      </c>
      <c r="B48" s="574" t="s">
        <v>865</v>
      </c>
      <c r="C48" s="426"/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777</v>
      </c>
      <c r="D50" s="583"/>
      <c r="E50" s="583"/>
      <c r="F50" s="583"/>
      <c r="G50" s="583"/>
      <c r="H50" s="583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381</v>
      </c>
      <c r="B4" s="469" t="str">
        <f>'справка №1-БАЛАНС'!E3</f>
        <v>МЕН ИНВЕСТМЪНТ ГРУП АД</v>
      </c>
      <c r="C4" s="540" t="s">
        <v>2</v>
      </c>
      <c r="D4" s="540">
        <f>'справка №1-БАЛАНС'!H3</f>
        <v>131401376</v>
      </c>
      <c r="E4" s="323"/>
      <c r="F4" s="323"/>
    </row>
    <row r="5" spans="1:4" ht="15">
      <c r="A5" s="469" t="s">
        <v>273</v>
      </c>
      <c r="B5" s="469" t="str">
        <f>'справка №1-БАЛАНС'!E4</f>
        <v>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01.01.2012-31.12.2012</v>
      </c>
      <c r="C6" s="471"/>
      <c r="D6" s="472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139</v>
      </c>
      <c r="D10" s="54">
        <v>0</v>
      </c>
      <c r="E10" s="130"/>
      <c r="F10" s="130"/>
    </row>
    <row r="11" spans="1:13" ht="12">
      <c r="A11" s="332" t="s">
        <v>386</v>
      </c>
      <c r="B11" s="333" t="s">
        <v>387</v>
      </c>
      <c r="C11" s="54">
        <f>-25</f>
        <v>-25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114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114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340</v>
      </c>
      <c r="D44" s="132">
        <v>335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454</v>
      </c>
      <c r="D45" s="55">
        <f>D44+D43</f>
        <v>340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864</v>
      </c>
      <c r="B49" s="435"/>
      <c r="C49" s="319"/>
      <c r="D49" s="436"/>
      <c r="E49" s="343"/>
      <c r="G49" s="133"/>
      <c r="H49" s="133"/>
    </row>
    <row r="50" spans="1:8" ht="12">
      <c r="A50" s="318"/>
      <c r="B50" s="435"/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777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0">
      <selection activeCell="C43" sqref="C42:C4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'справка №1-БАЛАНС'!E3</f>
        <v>МЕН ИНВЕСТМЪНТ ГРУП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№1-БАЛАНС'!H3</f>
        <v>131401376</v>
      </c>
      <c r="N3" s="2"/>
    </row>
    <row r="4" spans="1:15" s="531" customFormat="1" ht="13.5" customHeight="1">
      <c r="A4" s="466" t="s">
        <v>458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5" t="str">
        <f>'справка №1-БАЛАНС'!E5</f>
        <v>01.01.2012-31.12.2012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2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-445</v>
      </c>
      <c r="K11" s="60"/>
      <c r="L11" s="344">
        <f>SUM(C11:K11)</f>
        <v>475</v>
      </c>
      <c r="M11" s="58">
        <f>'справка №1-БАЛАНС'!H39</f>
        <v>152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-445</v>
      </c>
      <c r="K15" s="61">
        <f t="shared" si="2"/>
        <v>0</v>
      </c>
      <c r="L15" s="344">
        <f t="shared" si="1"/>
        <v>475</v>
      </c>
      <c r="M15" s="61">
        <f t="shared" si="2"/>
        <v>152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66</v>
      </c>
      <c r="J16" s="345">
        <f>+'справка №1-БАЛАНС'!G32</f>
        <v>0</v>
      </c>
      <c r="K16" s="60"/>
      <c r="L16" s="344">
        <f t="shared" si="1"/>
        <v>66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66</v>
      </c>
      <c r="J29" s="59">
        <f t="shared" si="6"/>
        <v>-445</v>
      </c>
      <c r="K29" s="59">
        <f t="shared" si="6"/>
        <v>0</v>
      </c>
      <c r="L29" s="344">
        <f t="shared" si="1"/>
        <v>541</v>
      </c>
      <c r="M29" s="59">
        <f t="shared" si="6"/>
        <v>152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66</v>
      </c>
      <c r="J32" s="59">
        <f t="shared" si="7"/>
        <v>-445</v>
      </c>
      <c r="K32" s="59">
        <f t="shared" si="7"/>
        <v>0</v>
      </c>
      <c r="L32" s="344">
        <f t="shared" si="1"/>
        <v>541</v>
      </c>
      <c r="M32" s="59">
        <f>M29+M30+M31</f>
        <v>152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866</v>
      </c>
      <c r="B38" s="19"/>
      <c r="C38" s="15"/>
      <c r="D38" s="590"/>
      <c r="E38" s="590"/>
      <c r="F38" s="590"/>
      <c r="G38" s="590"/>
      <c r="H38" s="590"/>
      <c r="I38" s="590"/>
      <c r="J38" s="15" t="s">
        <v>852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E53" sqref="E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381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131401376</v>
      </c>
      <c r="P2" s="482"/>
      <c r="Q2" s="482"/>
      <c r="R2" s="525"/>
    </row>
    <row r="3" spans="1:18" ht="15">
      <c r="A3" s="609" t="s">
        <v>4</v>
      </c>
      <c r="B3" s="610"/>
      <c r="C3" s="612" t="str">
        <f>'справка №1-БАЛАНС'!E5</f>
        <v>01.01.2012-31.12.2012</v>
      </c>
      <c r="D3" s="612"/>
      <c r="E3" s="612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520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521</v>
      </c>
    </row>
    <row r="5" spans="1:18" s="100" customFormat="1" ht="30.75" customHeight="1">
      <c r="A5" s="601" t="s">
        <v>461</v>
      </c>
      <c r="B5" s="602"/>
      <c r="C5" s="605" t="s">
        <v>7</v>
      </c>
      <c r="D5" s="356" t="s">
        <v>522</v>
      </c>
      <c r="E5" s="356"/>
      <c r="F5" s="356"/>
      <c r="G5" s="356"/>
      <c r="H5" s="356" t="s">
        <v>523</v>
      </c>
      <c r="I5" s="356"/>
      <c r="J5" s="598" t="s">
        <v>524</v>
      </c>
      <c r="K5" s="356" t="s">
        <v>525</v>
      </c>
      <c r="L5" s="356"/>
      <c r="M5" s="356"/>
      <c r="N5" s="356"/>
      <c r="O5" s="356" t="s">
        <v>523</v>
      </c>
      <c r="P5" s="356"/>
      <c r="Q5" s="598" t="s">
        <v>526</v>
      </c>
      <c r="R5" s="598" t="s">
        <v>527</v>
      </c>
    </row>
    <row r="6" spans="1:18" s="100" customFormat="1" ht="48">
      <c r="A6" s="603"/>
      <c r="B6" s="604"/>
      <c r="C6" s="606"/>
      <c r="D6" s="357" t="s">
        <v>528</v>
      </c>
      <c r="E6" s="357" t="s">
        <v>529</v>
      </c>
      <c r="F6" s="357" t="s">
        <v>530</v>
      </c>
      <c r="G6" s="357" t="s">
        <v>531</v>
      </c>
      <c r="H6" s="357" t="s">
        <v>532</v>
      </c>
      <c r="I6" s="357" t="s">
        <v>533</v>
      </c>
      <c r="J6" s="599"/>
      <c r="K6" s="357" t="s">
        <v>528</v>
      </c>
      <c r="L6" s="357" t="s">
        <v>534</v>
      </c>
      <c r="M6" s="357" t="s">
        <v>535</v>
      </c>
      <c r="N6" s="357" t="s">
        <v>536</v>
      </c>
      <c r="O6" s="357" t="s">
        <v>532</v>
      </c>
      <c r="P6" s="357" t="s">
        <v>533</v>
      </c>
      <c r="Q6" s="599"/>
      <c r="R6" s="599"/>
    </row>
    <row r="7" spans="1:18" s="100" customFormat="1" ht="12">
      <c r="A7" s="359" t="s">
        <v>537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538</v>
      </c>
      <c r="B8" s="362" t="s">
        <v>539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540</v>
      </c>
      <c r="B9" s="365" t="s">
        <v>541</v>
      </c>
      <c r="C9" s="366" t="s">
        <v>542</v>
      </c>
      <c r="D9" s="189">
        <v>372</v>
      </c>
      <c r="E9" s="189"/>
      <c r="F9" s="189"/>
      <c r="G9" s="74">
        <f>D9+E9-F9</f>
        <v>372</v>
      </c>
      <c r="H9" s="65"/>
      <c r="I9" s="65">
        <v>25</v>
      </c>
      <c r="J9" s="74">
        <f>G9+H9-I9</f>
        <v>347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543</v>
      </c>
      <c r="B10" s="365" t="s">
        <v>544</v>
      </c>
      <c r="C10" s="366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546</v>
      </c>
      <c r="B11" s="365" t="s">
        <v>547</v>
      </c>
      <c r="C11" s="366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549</v>
      </c>
      <c r="B12" s="365" t="s">
        <v>550</v>
      </c>
      <c r="C12" s="366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552</v>
      </c>
      <c r="B13" s="365" t="s">
        <v>553</v>
      </c>
      <c r="C13" s="366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555</v>
      </c>
      <c r="B14" s="365" t="s">
        <v>556</v>
      </c>
      <c r="C14" s="366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>
        <v>5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853</v>
      </c>
      <c r="B15" s="373" t="s">
        <v>854</v>
      </c>
      <c r="C15" s="455" t="s">
        <v>855</v>
      </c>
      <c r="D15" s="456">
        <v>0</v>
      </c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558</v>
      </c>
      <c r="B16" s="193" t="s">
        <v>559</v>
      </c>
      <c r="C16" s="366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561</v>
      </c>
      <c r="C17" s="368" t="s">
        <v>562</v>
      </c>
      <c r="D17" s="194">
        <f>SUM(D9:D16)</f>
        <v>454</v>
      </c>
      <c r="E17" s="194">
        <f>SUM(E9:E16)</f>
        <v>0</v>
      </c>
      <c r="F17" s="194">
        <f>SUM(F9:F16)</f>
        <v>0</v>
      </c>
      <c r="G17" s="74">
        <f t="shared" si="2"/>
        <v>454</v>
      </c>
      <c r="H17" s="75">
        <f>SUM(H9:H16)</f>
        <v>0</v>
      </c>
      <c r="I17" s="75">
        <f>SUM(I9:I16)</f>
        <v>25</v>
      </c>
      <c r="J17" s="74">
        <f t="shared" si="3"/>
        <v>429</v>
      </c>
      <c r="K17" s="75">
        <f>SUM(K9:K16)</f>
        <v>0</v>
      </c>
      <c r="L17" s="75">
        <f>SUM(L9:L16)</f>
        <v>5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563</v>
      </c>
      <c r="B18" s="370" t="s">
        <v>564</v>
      </c>
      <c r="C18" s="368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566</v>
      </c>
      <c r="B19" s="370" t="s">
        <v>567</v>
      </c>
      <c r="C19" s="368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569</v>
      </c>
      <c r="B20" s="362" t="s">
        <v>570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540</v>
      </c>
      <c r="B21" s="365" t="s">
        <v>571</v>
      </c>
      <c r="C21" s="366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543</v>
      </c>
      <c r="B22" s="365" t="s">
        <v>573</v>
      </c>
      <c r="C22" s="366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546</v>
      </c>
      <c r="B23" s="373" t="s">
        <v>575</v>
      </c>
      <c r="C23" s="366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549</v>
      </c>
      <c r="B24" s="374" t="s">
        <v>559</v>
      </c>
      <c r="C24" s="366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580</v>
      </c>
      <c r="B26" s="376" t="s">
        <v>581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540</v>
      </c>
      <c r="B27" s="378" t="s">
        <v>847</v>
      </c>
      <c r="C27" s="379" t="s">
        <v>582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105</v>
      </c>
      <c r="C28" s="366" t="s">
        <v>583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107</v>
      </c>
      <c r="C29" s="366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111</v>
      </c>
      <c r="C30" s="366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113</v>
      </c>
      <c r="C31" s="366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543</v>
      </c>
      <c r="B32" s="378" t="s">
        <v>587</v>
      </c>
      <c r="C32" s="366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119</v>
      </c>
      <c r="C33" s="366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590</v>
      </c>
      <c r="C34" s="366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592</v>
      </c>
      <c r="C35" s="366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594</v>
      </c>
      <c r="C36" s="366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546</v>
      </c>
      <c r="B37" s="380" t="s">
        <v>559</v>
      </c>
      <c r="C37" s="366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848</v>
      </c>
      <c r="C38" s="368" t="s">
        <v>598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69" t="s">
        <v>599</v>
      </c>
      <c r="B39" s="369" t="s">
        <v>600</v>
      </c>
      <c r="C39" s="368" t="s">
        <v>601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602</v>
      </c>
      <c r="C40" s="358" t="s">
        <v>603</v>
      </c>
      <c r="D40" s="437">
        <f>D17+D18+D19+D25+D38+D39</f>
        <v>712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712</v>
      </c>
      <c r="H40" s="437">
        <f t="shared" si="13"/>
        <v>0</v>
      </c>
      <c r="I40" s="437">
        <f t="shared" si="13"/>
        <v>25</v>
      </c>
      <c r="J40" s="437">
        <f t="shared" si="13"/>
        <v>687</v>
      </c>
      <c r="K40" s="437">
        <f t="shared" si="13"/>
        <v>0</v>
      </c>
      <c r="L40" s="437">
        <f t="shared" si="13"/>
        <v>5</v>
      </c>
      <c r="M40" s="437">
        <f t="shared" si="13"/>
        <v>0</v>
      </c>
      <c r="N40" s="437">
        <f t="shared" si="13"/>
        <v>5</v>
      </c>
      <c r="O40" s="437">
        <f t="shared" si="13"/>
        <v>0</v>
      </c>
      <c r="P40" s="437">
        <f t="shared" si="13"/>
        <v>0</v>
      </c>
      <c r="Q40" s="437">
        <f t="shared" si="13"/>
        <v>5</v>
      </c>
      <c r="R40" s="437">
        <f t="shared" si="13"/>
        <v>682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608" t="s">
        <v>864</v>
      </c>
      <c r="C44" s="608"/>
      <c r="D44" s="354"/>
      <c r="E44" s="354"/>
      <c r="F44" s="354"/>
      <c r="G44" s="351"/>
      <c r="H44" s="355"/>
      <c r="I44" s="355"/>
      <c r="J44" s="355"/>
      <c r="K44" s="607"/>
      <c r="L44" s="607"/>
      <c r="M44" s="607"/>
      <c r="N44" s="607"/>
      <c r="O44" s="596" t="s">
        <v>777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B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110" sqref="D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605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381</v>
      </c>
      <c r="B3" s="618" t="str">
        <f>'справка №1-БАЛАНС'!E3</f>
        <v>МЕН ИНВЕСТМЪНТ ГРУП АД</v>
      </c>
      <c r="C3" s="619"/>
      <c r="D3" s="525" t="s">
        <v>2</v>
      </c>
      <c r="E3" s="107">
        <f>'справка №1-БАЛАНС'!H3</f>
        <v>131401376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'справка №1-БАЛАНС'!E5</f>
        <v>01.01.2012-31.12.2012</v>
      </c>
      <c r="C4" s="617"/>
      <c r="D4" s="526" t="s">
        <v>3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606</v>
      </c>
      <c r="B5" s="495"/>
      <c r="C5" s="496"/>
      <c r="D5" s="107"/>
      <c r="E5" s="497" t="s">
        <v>607</v>
      </c>
    </row>
    <row r="6" spans="1:14" s="100" customFormat="1" ht="12">
      <c r="A6" s="388" t="s">
        <v>461</v>
      </c>
      <c r="B6" s="389" t="s">
        <v>7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1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74</v>
      </c>
      <c r="D28" s="108">
        <v>0</v>
      </c>
      <c r="E28" s="120">
        <f t="shared" si="0"/>
        <v>74</v>
      </c>
      <c r="F28" s="106"/>
    </row>
    <row r="29" spans="1:6" ht="12">
      <c r="A29" s="395" t="s">
        <v>646</v>
      </c>
      <c r="B29" s="396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74</v>
      </c>
      <c r="D43" s="104">
        <f>D24+D28+D29+D31+D30+D32+D33+D38</f>
        <v>0</v>
      </c>
      <c r="E43" s="118">
        <f>E24+E28+E29+E31+E30+E32+E33+E38</f>
        <v>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120</v>
      </c>
      <c r="D44" s="103">
        <f>D43+D21+D19+D9</f>
        <v>0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274</v>
      </c>
    </row>
    <row r="48" spans="1:6" s="100" customFormat="1" ht="24">
      <c r="A48" s="388" t="s">
        <v>461</v>
      </c>
      <c r="B48" s="389" t="s">
        <v>7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13</v>
      </c>
      <c r="B50" s="391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137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140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5" t="s">
        <v>705</v>
      </c>
      <c r="B65" s="396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7" t="s">
        <v>707</v>
      </c>
      <c r="B66" s="393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SUM(C86:C90)+C94</f>
        <v>9</v>
      </c>
      <c r="D85" s="104">
        <f>SUM(D86:D90)+D94</f>
        <v>0</v>
      </c>
      <c r="E85" s="104">
        <f>SUM(E86:E90)+E94</f>
        <v>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3">
        <f>SUM(C91:C93)</f>
        <v>9</v>
      </c>
      <c r="D90" s="103">
        <f>SUM(D91:D93)</f>
        <v>0</v>
      </c>
      <c r="E90" s="103">
        <f>SUM(E91:E93)</f>
        <v>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7</v>
      </c>
      <c r="D91" s="108"/>
      <c r="E91" s="119">
        <f t="shared" si="1"/>
        <v>7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2</v>
      </c>
      <c r="D93" s="108"/>
      <c r="E93" s="119">
        <f t="shared" si="1"/>
        <v>2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C85+C80+C75+C71+C95</f>
        <v>9</v>
      </c>
      <c r="D96" s="104">
        <f>D85+D80+D75+D71+D95</f>
        <v>0</v>
      </c>
      <c r="E96" s="104">
        <f>E85+E80+E75+E71+E95</f>
        <v>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329</v>
      </c>
      <c r="D97" s="104">
        <f>D96+D68+D66</f>
        <v>0</v>
      </c>
      <c r="E97" s="104">
        <f>E96+E68+E66</f>
        <v>329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461</v>
      </c>
      <c r="B100" s="394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4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776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8" t="s">
        <v>864</v>
      </c>
      <c r="B109" s="608"/>
      <c r="C109" s="608"/>
      <c r="D109" s="608"/>
      <c r="E109" s="608"/>
      <c r="F109" s="608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3" t="s">
        <v>777</v>
      </c>
      <c r="D111" s="613"/>
      <c r="E111" s="613"/>
      <c r="F111" s="613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9" sqref="C38:C39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381</v>
      </c>
      <c r="B4" s="620" t="str">
        <f>'справка №1-БАЛАНС'!E3</f>
        <v>МЕН ИНВЕСТМЪНТ ГРУП АД</v>
      </c>
      <c r="C4" s="620"/>
      <c r="D4" s="620"/>
      <c r="E4" s="620"/>
      <c r="F4" s="620"/>
      <c r="G4" s="626" t="s">
        <v>2</v>
      </c>
      <c r="H4" s="626"/>
      <c r="I4" s="499">
        <f>'справка №1-БАЛАНС'!H3</f>
        <v>131401376</v>
      </c>
    </row>
    <row r="5" spans="1:9" ht="15">
      <c r="A5" s="500" t="s">
        <v>4</v>
      </c>
      <c r="B5" s="621" t="str">
        <f>'справка №1-БАЛАНС'!E5</f>
        <v>01.01.2012-31.12.2012</v>
      </c>
      <c r="C5" s="621"/>
      <c r="D5" s="621"/>
      <c r="E5" s="621"/>
      <c r="F5" s="621"/>
      <c r="G5" s="624" t="s">
        <v>3</v>
      </c>
      <c r="H5" s="625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>
        <v>425</v>
      </c>
      <c r="D12" s="98"/>
      <c r="E12" s="98"/>
      <c r="F12" s="98">
        <v>25</v>
      </c>
      <c r="G12" s="98"/>
      <c r="H12" s="98"/>
      <c r="I12" s="433">
        <f>F12+G12-H12</f>
        <v>25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3">
        <f t="shared" si="0"/>
        <v>25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867</v>
      </c>
      <c r="B30" s="623"/>
      <c r="C30" s="623"/>
      <c r="D30" s="458"/>
      <c r="E30" s="622"/>
      <c r="F30" s="622"/>
      <c r="G30" s="622"/>
      <c r="H30" s="419" t="s">
        <v>777</v>
      </c>
      <c r="I30" s="622"/>
      <c r="J30" s="622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C164" sqref="C164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7" t="str">
        <f>'справка №1-БАЛАНС'!E3</f>
        <v>МЕН ИНВЕСТМЪНТ ГРУП АД</v>
      </c>
      <c r="C5" s="627"/>
      <c r="D5" s="627"/>
      <c r="E5" s="569" t="s">
        <v>2</v>
      </c>
      <c r="F5" s="450">
        <f>'справка №1-БАЛАНС'!H3</f>
        <v>131401376</v>
      </c>
    </row>
    <row r="6" spans="1:13" ht="15" customHeight="1">
      <c r="A6" s="27" t="s">
        <v>817</v>
      </c>
      <c r="B6" s="628" t="str">
        <f>'справка №1-БАЛАНС'!E5</f>
        <v>01.01.2012-31.12.2012</v>
      </c>
      <c r="C6" s="628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8"/>
      <c r="D10" s="428"/>
      <c r="E10" s="428"/>
      <c r="F10" s="428"/>
    </row>
    <row r="11" spans="1:6" ht="18" customHeight="1">
      <c r="A11" s="36" t="s">
        <v>824</v>
      </c>
      <c r="B11" s="37"/>
      <c r="C11" s="428"/>
      <c r="D11" s="428"/>
      <c r="E11" s="428"/>
      <c r="F11" s="428"/>
    </row>
    <row r="12" spans="1:6" ht="14.25" customHeight="1">
      <c r="A12" s="36" t="s">
        <v>858</v>
      </c>
      <c r="B12" s="37"/>
      <c r="C12" s="440">
        <v>187</v>
      </c>
      <c r="D12" s="440">
        <v>55</v>
      </c>
      <c r="E12" s="440"/>
      <c r="F12" s="442">
        <f>C12-E12</f>
        <v>187</v>
      </c>
    </row>
    <row r="13" spans="1:6" ht="12.75">
      <c r="A13" s="36" t="s">
        <v>826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546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549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561</v>
      </c>
      <c r="B27" s="39" t="s">
        <v>827</v>
      </c>
      <c r="C27" s="428">
        <f>SUM(C12:C26)</f>
        <v>187</v>
      </c>
      <c r="D27" s="428"/>
      <c r="E27" s="428">
        <f>SUM(E12:E26)</f>
        <v>0</v>
      </c>
      <c r="F27" s="441">
        <f>SUM(F12:F26)</f>
        <v>187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828</v>
      </c>
      <c r="B28" s="40"/>
      <c r="C28" s="428"/>
      <c r="D28" s="428"/>
      <c r="E28" s="428"/>
      <c r="F28" s="441"/>
    </row>
    <row r="29" spans="1:6" ht="12.75">
      <c r="A29" s="36" t="s">
        <v>540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543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546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549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578</v>
      </c>
      <c r="B44" s="39" t="s">
        <v>829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830</v>
      </c>
      <c r="B45" s="40"/>
      <c r="C45" s="428"/>
      <c r="D45" s="428"/>
      <c r="E45" s="428"/>
      <c r="F45" s="441"/>
    </row>
    <row r="46" spans="1:6" ht="12.75">
      <c r="A46" s="36" t="s">
        <v>540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543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597</v>
      </c>
      <c r="B61" s="39" t="s">
        <v>831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832</v>
      </c>
      <c r="B62" s="40"/>
      <c r="C62" s="428"/>
      <c r="D62" s="428"/>
      <c r="E62" s="428"/>
      <c r="F62" s="441"/>
    </row>
    <row r="63" spans="1:6" ht="12.75">
      <c r="A63" s="36" t="s">
        <v>540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543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546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549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833</v>
      </c>
      <c r="B78" s="39" t="s">
        <v>834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835</v>
      </c>
      <c r="B79" s="39" t="s">
        <v>836</v>
      </c>
      <c r="C79" s="428">
        <f>C78+C61+C44+C27</f>
        <v>187</v>
      </c>
      <c r="D79" s="428"/>
      <c r="E79" s="428">
        <f>E78+E61+E44+E27</f>
        <v>0</v>
      </c>
      <c r="F79" s="441">
        <f>F78+F61+F44+F27</f>
        <v>187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837</v>
      </c>
      <c r="B80" s="39"/>
      <c r="C80" s="428"/>
      <c r="D80" s="428"/>
      <c r="E80" s="428"/>
      <c r="F80" s="441"/>
    </row>
    <row r="81" spans="1:6" ht="14.25" customHeight="1">
      <c r="A81" s="36" t="s">
        <v>824</v>
      </c>
      <c r="B81" s="40"/>
      <c r="C81" s="428"/>
      <c r="D81" s="428"/>
      <c r="E81" s="428"/>
      <c r="F81" s="441"/>
    </row>
    <row r="82" spans="1:6" ht="12.75">
      <c r="A82" s="36" t="s">
        <v>825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826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546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561</v>
      </c>
      <c r="B97" s="39" t="s">
        <v>838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828</v>
      </c>
      <c r="B98" s="40"/>
      <c r="C98" s="428"/>
      <c r="D98" s="428"/>
      <c r="E98" s="428"/>
      <c r="F98" s="441"/>
    </row>
    <row r="99" spans="1:6" ht="12.75">
      <c r="A99" s="36" t="s">
        <v>540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543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578</v>
      </c>
      <c r="B114" s="39" t="s">
        <v>839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830</v>
      </c>
      <c r="B115" s="40"/>
      <c r="C115" s="428"/>
      <c r="D115" s="428"/>
      <c r="E115" s="428"/>
      <c r="F115" s="441"/>
    </row>
    <row r="116" spans="1:6" ht="12.75">
      <c r="A116" s="36" t="s">
        <v>540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543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597</v>
      </c>
      <c r="B131" s="39" t="s">
        <v>840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832</v>
      </c>
      <c r="B132" s="40"/>
      <c r="C132" s="428"/>
      <c r="D132" s="428"/>
      <c r="E132" s="428"/>
      <c r="F132" s="441"/>
    </row>
    <row r="133" spans="1:6" ht="12.75">
      <c r="A133" s="36" t="s">
        <v>859</v>
      </c>
      <c r="B133" s="40"/>
      <c r="C133" s="440">
        <v>25</v>
      </c>
      <c r="D133" s="440"/>
      <c r="E133" s="440"/>
      <c r="F133" s="442">
        <f>C133-E133</f>
        <v>25</v>
      </c>
    </row>
    <row r="134" spans="1:6" ht="12.75">
      <c r="A134" s="36" t="s">
        <v>543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833</v>
      </c>
      <c r="B148" s="39" t="s">
        <v>841</v>
      </c>
      <c r="C148" s="428">
        <f>SUM(C133:C147)</f>
        <v>25</v>
      </c>
      <c r="D148" s="428"/>
      <c r="E148" s="428">
        <f>SUM(E133:E147)</f>
        <v>0</v>
      </c>
      <c r="F148" s="441">
        <f>SUM(F133:F147)</f>
        <v>25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842</v>
      </c>
      <c r="B149" s="39" t="s">
        <v>843</v>
      </c>
      <c r="C149" s="428">
        <f>C148+C131+C114+C97</f>
        <v>25</v>
      </c>
      <c r="D149" s="428"/>
      <c r="E149" s="428">
        <f>E148+E131+E114+E97</f>
        <v>0</v>
      </c>
      <c r="F149" s="441">
        <f>F148+F131+F114+F97</f>
        <v>25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864</v>
      </c>
      <c r="B151" s="452"/>
      <c r="C151" s="629"/>
      <c r="D151" s="629"/>
      <c r="E151" s="629"/>
      <c r="F151" s="629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9" t="s">
        <v>851</v>
      </c>
      <c r="D153" s="629"/>
      <c r="E153" s="629"/>
      <c r="F153" s="629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2013-04-30T09:59:55Z</dcterms:modified>
  <cp:category/>
  <cp:version/>
  <cp:contentType/>
  <cp:contentStatus/>
</cp:coreProperties>
</file>