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<sst xmlns="http://schemas.openxmlformats.org/spreadsheetml/2006/main" count="1070" uniqueCount="881">
  <si>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</si>
  <si>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</si>
  <si>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</si>
  <si>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</si>
  <si>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</si>
  <si>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</si>
  <si>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</si>
  <si>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</si>
  <si>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</si>
  <si>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</si>
  <si>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</si>
  <si>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</si>
  <si>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</si>
  <si>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</si>
  <si>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</si>
  <si>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</si>
  <si>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</si>
  <si>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</si>
  <si>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</si>
  <si>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</si>
  <si>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</si>
  <si>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</si>
  <si>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</si>
  <si>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</si>
  <si>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</si>
  <si>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</si>
  <si>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</si>
  <si>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</si>
  <si>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</si>
  <si>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</si>
  <si>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</si>
  <si>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</si>
  <si>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</si>
  <si>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</si>
  <si>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</si>
  <si>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</si>
  <si>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</si>
  <si>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</si>
  <si>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</si>
  <si>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</si>
  <si>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</si>
  <si>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</si>
  <si>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</si>
  <si>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</si>
  <si>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</si>
  <si>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</si>
  <si>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</si>
  <si>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</si>
  <si>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</si>
  <si>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</si>
  <si>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</si>
  <si>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</si>
  <si>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</si>
  <si>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</si>
  <si>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</si>
  <si>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</si>
  <si>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</si>
  <si>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</si>
  <si>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</si>
  <si>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</si>
  <si>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</si>
  <si>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</si>
  <si>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</si>
  <si>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</si>
  <si>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</si>
  <si>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</si>
  <si>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</si>
  <si>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</si>
  <si>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</si>
  <si>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</si>
  <si>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</si>
  <si>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</si>
  <si>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</si>
  <si>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</si>
  <si>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</si>
  <si>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</si>
  <si>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</si>
  <si>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</si>
  <si>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</si>
  <si>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</si>
  <si>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</si>
  <si>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</si>
  <si>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</si>
  <si>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</si>
  <si>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</si>
  <si>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</si>
  <si>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</si>
  <si>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</si>
  <si>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</si>
  <si>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</si>
  <si>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</si>
  <si>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</si>
  <si>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</si>
  <si>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</si>
  <si>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</si>
  <si>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</si>
  <si>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</si>
  <si>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</si>
  <si>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</si>
  <si>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</si>
  <si>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</si>
  <si>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</si>
  <si>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</si>
  <si>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</si>
  <si>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</si>
  <si>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</si>
  <si>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</si>
  <si>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</si>
  <si>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</si>
  <si>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</si>
  <si>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</si>
  <si>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</si>
  <si>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</si>
  <si>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</si>
  <si>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</si>
  <si>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</si>
  <si>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</si>
  <si>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</si>
  <si>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</si>
  <si>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</si>
  <si>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</si>
  <si>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</si>
  <si>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</si>
  <si>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</si>
  <si>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</si>
  <si>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</si>
  <si>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</si>
  <si>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</si>
  <si>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</si>
  <si>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</si>
  <si>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</si>
  <si>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</si>
  <si>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</si>
  <si>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</si>
  <si>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</si>
  <si>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</si>
  <si>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</si>
  <si>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</si>
  <si>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</si>
  <si>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</si>
  <si>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</si>
  <si>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</si>
  <si>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</si>
  <si>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</si>
  <si>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</si>
  <si>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</si>
  <si>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</si>
  <si>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</si>
  <si>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</si>
  <si>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</si>
  <si>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</si>
  <si>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</si>
  <si>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</si>
  <si>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</si>
  <si>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</si>
  <si>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</si>
  <si>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</si>
  <si>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</si>
  <si>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</si>
  <si>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</si>
  <si>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</si>
  <si>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</si>
  <si>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</si>
  <si>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</si>
  <si>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</si>
  <si>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</si>
  <si>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</si>
  <si>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</si>
  <si>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</si>
  <si>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</si>
  <si>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</si>
  <si>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</si>
  <si>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</si>
  <si>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</si>
  <si>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</si>
  <si>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</si>
  <si>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</si>
  <si>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</si>
  <si>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</si>
  <si>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</si>
  <si>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</si>
  <si>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</si>
  <si>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</si>
  <si>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</si>
  <si>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</si>
  <si>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</si>
  <si>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</si>
  <si>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</si>
  <si>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</si>
  <si>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</si>
  <si>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</si>
  <si>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</si>
  <si>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</si>
  <si>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</si>
  <si>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</si>
  <si>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</si>
  <si>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</si>
  <si>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</si>
  <si>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</si>
  <si>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</si>
  <si>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</si>
  <si>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</si>
  <si>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</si>
  <si>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</si>
  <si>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</si>
  <si>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</si>
  <si>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</si>
  <si>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</si>
  <si>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</si>
  <si>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</si>
  <si>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</si>
  <si>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</si>
  <si>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</si>
  <si>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</si>
  <si>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</si>
  <si>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</si>
  <si>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</si>
  <si>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</si>
  <si>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</si>
  <si>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</si>
  <si>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</si>
  <si>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</si>
  <si>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</si>
  <si>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</si>
  <si>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</si>
  <si>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</si>
  <si>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</si>
  <si>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</si>
  <si>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</si>
  <si>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</si>
  <si>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</si>
  <si>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</si>
  <si>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</si>
  <si>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</si>
  <si>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</si>
  <si>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</si>
  <si>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</si>
  <si>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</si>
  <si>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</si>
  <si>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</si>
  <si>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</si>
  <si>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</si>
  <si>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</si>
  <si>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</si>
  <si>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</si>
  <si>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</si>
  <si>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</si>
  <si>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</si>
  <si>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</si>
  <si>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</si>
  <si>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</si>
  <si>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</si>
  <si>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</si>
  <si>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</si>
  <si>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</si>
  <si>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</si>
  <si>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</si>
  <si>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</si>
  <si>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</si>
  <si>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</si>
  <si>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</si>
  <si>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</si>
  <si>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</si>
  <si>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</si>
  <si>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</si>
  <si>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</si>
  <si>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</si>
  <si>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</si>
  <si>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</si>
  <si>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</si>
  <si>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</si>
  <si>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</si>
  <si>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</si>
  <si>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</si>
  <si>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</si>
  <si>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</si>
  <si>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</si>
  <si>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</si>
  <si>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</si>
  <si>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</si>
  <si>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</si>
  <si>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</si>
  <si>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</si>
  <si>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</si>
  <si>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</si>
  <si>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</si>
  <si>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</si>
  <si>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</si>
  <si>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</si>
  <si>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</si>
  <si>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</si>
  <si>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</si>
  <si>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</si>
  <si>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</si>
  <si>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</si>
  <si>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</si>
  <si>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</si>
  <si>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</si>
  <si>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</si>
  <si>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</si>
  <si>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</si>
  <si>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</si>
  <si>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</si>
  <si>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</si>
  <si>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</si>
  <si>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</si>
  <si>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</si>
  <si>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</si>
  <si>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</si>
  <si>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</si>
  <si>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</si>
  <si>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</si>
  <si>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</si>
  <si>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</si>
  <si>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</si>
  <si>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</si>
  <si>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</si>
  <si>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</si>
  <si>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</si>
  <si>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</si>
  <si>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</si>
  <si>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</si>
  <si>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</si>
  <si>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</si>
  <si>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</si>
  <si>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</si>
  <si>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</si>
  <si>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</si>
  <si>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</si>
  <si>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</si>
  <si>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</si>
  <si>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</si>
  <si>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</si>
  <si>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</si>
  <si>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</si>
  <si>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</si>
  <si>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</si>
  <si>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</si>
  <si>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</si>
  <si>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</si>
  <si>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</si>
  <si>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</si>
  <si>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</si>
  <si>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</si>
  <si>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</si>
  <si>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</si>
  <si>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</si>
  <si>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</si>
  <si>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</si>
  <si>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</si>
  <si>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</si>
  <si>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</si>
  <si>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</si>
  <si>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</si>
  <si>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</si>
  <si>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</si>
  <si>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</si>
  <si>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</si>
  <si>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</si>
  <si>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</si>
  <si>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</si>
  <si>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</si>
  <si>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</si>
  <si>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</si>
  <si>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</si>
  <si>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</si>
  <si>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</si>
  <si>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</si>
  <si>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</si>
  <si>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</si>
  <si>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</si>
  <si>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</si>
  <si>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</si>
  <si>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</si>
  <si>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</si>
  <si>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</si>
  <si>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</si>
  <si>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</si>
  <si>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</si>
  <si>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</si>
  <si>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</si>
  <si>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</si>
  <si>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</si>
  <si>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</si>
  <si>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</si>
  <si>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</si>
  <si>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</si>
  <si>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</si>
  <si>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</si>
  <si>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</si>
  <si>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</si>
  <si>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</si>
  <si>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</si>
  <si>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</si>
  <si>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</si>
  <si>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</si>
  <si>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</si>
  <si>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</si>
  <si>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</si>
  <si>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</si>
  <si>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</si>
  <si>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</si>
  <si>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</si>
  <si>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</si>
  <si>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</si>
  <si>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</si>
  <si>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</si>
  <si>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</si>
  <si>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</si>
  <si>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</si>
  <si>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</si>
  <si>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</si>
  <si>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</si>
  <si>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</si>
  <si>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</si>
  <si>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</si>
  <si>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</si>
  <si>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</si>
  <si>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</si>
  <si>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</si>
  <si>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</si>
  <si>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</si>
  <si>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</si>
  <si>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</si>
  <si>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</si>
  <si>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</si>
  <si>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</si>
  <si>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</si>
  <si>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</si>
  <si>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</si>
  <si>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</si>
  <si>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</si>
  <si>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</si>
  <si>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</si>
  <si>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</si>
  <si>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</si>
  <si>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</si>
  <si>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</si>
  <si>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</si>
  <si>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</si>
  <si>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</si>
  <si>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</si>
  <si>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</si>
  <si>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</si>
  <si>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</si>
  <si>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</si>
  <si>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</si>
  <si>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</si>
  <si>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</si>
  <si>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</si>
  <si>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</si>
  <si>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</si>
  <si>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</si>
  <si>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</si>
  <si>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</si>
  <si>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</si>
  <si>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</si>
  <si>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</si>
  <si>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</si>
  <si>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</si>
  <si>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</si>
  <si>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</si>
  <si>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</si>
  <si>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</si>
  <si>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</si>
  <si>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</si>
  <si>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</si>
  <si>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</si>
  <si>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</si>
  <si>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</si>
  <si>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</si>
  <si>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</si>
  <si>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</si>
  <si>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</si>
  <si>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</si>
  <si>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</si>
  <si>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</si>
  <si>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</si>
  <si>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</si>
  <si>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</si>
  <si>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</si>
  <si>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</si>
  <si>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</si>
  <si>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</si>
  <si>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</si>
  <si>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</si>
  <si>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</si>
  <si>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</si>
  <si>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</si>
  <si>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</si>
  <si>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</si>
  <si>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</si>
  <si>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</si>
  <si>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</si>
  <si>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</si>
  <si>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</si>
  <si>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</si>
  <si>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</si>
  <si>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</si>
  <si>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</si>
  <si>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</si>
  <si>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</si>
  <si>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</si>
  <si>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</si>
  <si>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</si>
  <si>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</si>
  <si>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</si>
  <si>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</si>
  <si>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</si>
  <si>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</si>
  <si>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</si>
  <si>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</si>
  <si>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</si>
  <si>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</si>
  <si>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</si>
  <si>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</si>
  <si>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</si>
  <si>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</si>
  <si>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</si>
  <si>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</si>
  <si>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</si>
  <si>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</si>
  <si>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</si>
  <si>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</si>
  <si>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</si>
  <si>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</si>
  <si>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</si>
  <si>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</si>
  <si>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</si>
  <si>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</si>
  <si>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</si>
  <si>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</si>
  <si>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</si>
  <si>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</si>
  <si>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</si>
  <si>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</si>
  <si>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</si>
  <si>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</si>
  <si>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</si>
  <si>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</si>
  <si>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</si>
  <si>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</si>
  <si>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</si>
  <si>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</si>
  <si>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</si>
  <si>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</si>
  <si>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</si>
  <si>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</si>
  <si>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</si>
  <si>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</si>
  <si>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</si>
  <si>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</si>
  <si>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</si>
  <si>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</si>
  <si>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</si>
  <si>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</si>
  <si>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</si>
  <si>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</si>
  <si>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</si>
  <si>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</si>
  <si>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</si>
  <si>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</si>
  <si>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</si>
  <si>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</si>
  <si>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</si>
  <si>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</si>
  <si>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</si>
  <si>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</si>
  <si>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</si>
  <si>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</si>
  <si>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</si>
  <si>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</si>
  <si>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</si>
  <si>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</si>
  <si>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</si>
  <si>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</si>
  <si>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</si>
  <si>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</si>
  <si>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</si>
  <si>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</si>
  <si>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</si>
  <si>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</si>
  <si>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</si>
  <si>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</si>
  <si>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</si>
  <si>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</si>
  <si>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</si>
  <si>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</si>
  <si>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</si>
  <si>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</si>
  <si>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</si>
  <si>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</si>
  <si>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</si>
  <si>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</si>
  <si>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</si>
  <si>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</si>
  <si>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</si>
  <si>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</si>
  <si>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</si>
  <si>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</si>
  <si>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</si>
  <si>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</si>
  <si>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</si>
  <si>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</si>
  <si>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</si>
  <si>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</si>
  <si>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</si>
  <si>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</si>
  <si>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</si>
  <si>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</si>
  <si>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</si>
  <si>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</si>
  <si>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</si>
  <si>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</si>
  <si>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</si>
  <si>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</si>
  <si>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</si>
  <si>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</si>
  <si>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</si>
  <si>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</si>
  <si>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</si>
  <si>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</si>
  <si>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</si>
  <si>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</si>
  <si>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</si>
  <si>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</si>
  <si>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</si>
  <si>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</si>
  <si>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</si>
  <si>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</si>
  <si>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</si>
  <si>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</si>
  <si>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</si>
  <si>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</si>
  <si>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</si>
  <si>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</si>
  <si>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</si>
  <si>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</si>
  <si>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</si>
  <si>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</si>
  <si>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</si>
  <si>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</si>
  <si>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</si>
  <si>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</si>
  <si>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</si>
  <si>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</si>
  <si>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</si>
  <si>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</si>
  <si>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</si>
  <si>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</si>
  <si>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</si>
  <si>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</si>
  <si>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</si>
  <si>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</si>
  <si>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</si>
  <si>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</si>
  <si>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</si>
  <si>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</si>
  <si>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</si>
  <si>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</si>
  <si>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</si>
  <si>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</si>
  <si>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</si>
  <si>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</si>
  <si>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</si>
  <si>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</si>
  <si>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</si>
  <si>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</si>
  <si>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</si>
  <si>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</si>
  <si>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</si>
  <si>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</si>
  <si>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</si>
  <si>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</si>
  <si>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</si>
  <si>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</si>
  <si>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</si>
  <si>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</si>
  <si>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</si>
  <si>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</si>
  <si>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</si>
  <si>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</si>
  <si>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</si>
  <si>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</si>
  <si>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</si>
  <si>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</si>
  <si>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</si>
  <si>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</si>
  <si>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</si>
  <si>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</si>
  <si>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</si>
  <si>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</si>
  <si>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</si>
  <si>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</si>
  <si>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</si>
  <si>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</si>
  <si>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</si>
  <si>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</si>
  <si>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</si>
  <si>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</si>
  <si>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</si>
  <si>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</si>
  <si>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</si>
  <si>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</si>
  <si>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</si>
  <si>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</si>
  <si>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</si>
  <si>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</si>
  <si>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</si>
  <si>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</si>
  <si>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</si>
  <si>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</si>
  <si>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</si>
  <si>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</si>
  <si>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</si>
  <si>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</si>
  <si>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</si>
  <si>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</si>
  <si>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</si>
  <si>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</si>
  <si>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</si>
  <si>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</si>
  <si>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</si>
  <si>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</si>
  <si>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</si>
  <si>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</si>
  <si>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</si>
  <si>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</si>
  <si>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</si>
  <si>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</si>
  <si>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</si>
  <si>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</si>
  <si>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</si>
  <si>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</si>
  <si>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</si>
  <si>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</si>
  <si>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</si>
  <si>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</si>
  <si>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</si>
  <si>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</si>
  <si>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</si>
  <si>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</si>
  <si>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</si>
  <si>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</si>
  <si>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</si>
  <si>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</si>
  <si>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</si>
  <si>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</si>
  <si>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</si>
  <si>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</si>
  <si>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</si>
  <si>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</si>
  <si>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</si>
  <si>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</si>
  <si>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</si>
  <si>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</si>
  <si>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</si>
  <si>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</si>
  <si>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</si>
  <si>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</si>
  <si>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</si>
  <si>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</si>
  <si>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</si>
  <si>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</si>
  <si>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</si>
  <si>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</si>
  <si>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</si>
  <si>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</si>
  <si>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</si>
  <si>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</si>
  <si>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</si>
  <si>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</si>
  <si>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</si>
  <si>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</si>
  <si>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</si>
  <si>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</si>
  <si>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</si>
  <si>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</si>
  <si>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</si>
  <si>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</si>
  <si>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</si>
  <si>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</si>
  <si>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</si>
  <si>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</si>
  <si>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</si>
  <si>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</si>
  <si>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</si>
  <si>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</si>
  <si>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</si>
  <si>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</si>
  <si>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</si>
  <si>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</si>
  <si>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</si>
  <si>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</si>
  <si>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</si>
  <si>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</si>
  <si>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</si>
  <si>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</si>
  <si>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</si>
  <si>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</si>
  <si>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</si>
  <si>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</si>
  <si>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</si>
  <si>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</si>
  <si>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</si>
  <si>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</si>
  <si>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</si>
  <si>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</si>
  <si>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</si>
  <si>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</si>
  <si>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</si>
  <si>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</si>
  <si>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</si>
  <si>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</si>
  <si>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</si>
  <si>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</si>
  <si>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</si>
  <si>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</si>
  <si>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</si>
  <si>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</si>
  <si>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</si>
  <si>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</si>
  <si>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</si>
  <si>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</si>
  <si>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</si>
  <si>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</si>
  <si>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</si>
  <si>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</si>
  <si>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</si>
  <si>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</si>
  <si>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</si>
  <si>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</si>
  <si>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</si>
  <si>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</si>
  <si>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</si>
  <si>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</si>
  <si>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</si>
  <si>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</si>
  <si>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</si>
  <si>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</si>
  <si>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</si>
  <si>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</si>
  <si>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</si>
  <si>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</si>
  <si>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</si>
  <si>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</si>
  <si>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</si>
  <si>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</si>
  <si>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</si>
  <si>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</si>
  <si>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</si>
  <si>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</si>
  <si>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</si>
  <si>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</si>
  <si>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</si>
  <si>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</si>
  <si>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</si>
  <si>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</si>
  <si>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</si>
  <si>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</si>
  <si>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</si>
  <si>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</si>
  <si>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</si>
  <si>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</si>
  <si>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</si>
  <si>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</si>
  <si>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</si>
  <si>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</si>
  <si>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</si>
  <si>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</si>
  <si>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</si>
  <si>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</si>
  <si>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</si>
  <si>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</si>
  <si>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01.01.2017- 31.12.2017</t>
  </si>
  <si>
    <t>Дата на съставяне: 28.03.2018г.</t>
  </si>
  <si>
    <t>28.03.2018г.</t>
  </si>
  <si>
    <t xml:space="preserve">Дата  на съставяне:28.03.2018г.                                                                                                        </t>
  </si>
  <si>
    <t xml:space="preserve">Дата на съставяне: 28.03.2018г.                           </t>
  </si>
  <si>
    <t>Дата на съставяне:28.03.2017г.</t>
  </si>
  <si>
    <t>Дата на съставяне:28.03.2018г.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</si>
</sst>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2">
      <selection activeCell="E75" sqref="E7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874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-57416</v>
      </c>
      <c r="H27" s="153">
        <f>SUM(H28:H30)</f>
        <v>-59422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-57416</v>
      </c>
      <c r="H29" s="315">
        <v>-59422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2006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-1176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-58592</v>
      </c>
      <c r="H33" s="153">
        <f>H27+H31+H32</f>
        <v>-57416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2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9843</v>
      </c>
      <c r="H36" s="153">
        <f>H25+H17+H33</f>
        <v>11019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2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8</v>
      </c>
      <c r="D54" s="150">
        <v>3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10</v>
      </c>
      <c r="D55" s="154">
        <f>D19+D20+D21+D27+D32+D45+D51+D53+D54</f>
        <v>5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95</v>
      </c>
      <c r="H61" s="153">
        <f>SUM(H62:H68)</f>
        <v>266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42</v>
      </c>
      <c r="H63" s="151">
        <v>125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4</v>
      </c>
      <c r="H64" s="151">
        <v>117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47</v>
      </c>
      <c r="H66" s="151">
        <v>20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2</v>
      </c>
      <c r="H67" s="151">
        <v>3</v>
      </c>
    </row>
    <row r="68" spans="1:8" ht="15">
      <c r="A68" s="234" t="s">
        <v>210</v>
      </c>
      <c r="B68" s="240" t="s">
        <v>211</v>
      </c>
      <c r="C68" s="150"/>
      <c r="D68" s="150">
        <v>2</v>
      </c>
      <c r="E68" s="236" t="s">
        <v>212</v>
      </c>
      <c r="F68" s="241" t="s">
        <v>213</v>
      </c>
      <c r="G68" s="151"/>
      <c r="H68" s="151">
        <v>1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2</v>
      </c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97</v>
      </c>
      <c r="H71" s="160">
        <f>H59+H60+H61+H69+H70</f>
        <v>266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97</v>
      </c>
      <c r="H79" s="161">
        <f>H71+H74+H75+H76</f>
        <v>266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9919</v>
      </c>
      <c r="D83" s="150">
        <v>11205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9919</v>
      </c>
      <c r="D84" s="154">
        <f>D83+D82+D78</f>
        <v>11205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3</v>
      </c>
      <c r="D87" s="150">
        <v>65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</v>
      </c>
      <c r="D88" s="150">
        <v>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11</v>
      </c>
      <c r="D91" s="154">
        <f>SUM(D87:D90)</f>
        <v>73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9930</v>
      </c>
      <c r="D93" s="154">
        <f>D64+D75+D84+D91+D92</f>
        <v>11280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9940</v>
      </c>
      <c r="D94" s="163">
        <f>D93+D55</f>
        <v>11285</v>
      </c>
      <c r="E94" s="447" t="s">
        <v>269</v>
      </c>
      <c r="F94" s="288" t="s">
        <v>270</v>
      </c>
      <c r="G94" s="164">
        <f>G36+G39+G55+G79</f>
        <v>9940</v>
      </c>
      <c r="H94" s="164">
        <f>H36+H39+H55+H79</f>
        <v>11285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875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866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D42" sqref="D4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01.01.2017- 31.12.2017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131</v>
      </c>
      <c r="D10" s="45">
        <v>120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/>
      <c r="E11" s="299" t="s">
        <v>291</v>
      </c>
      <c r="F11" s="546" t="s">
        <v>292</v>
      </c>
      <c r="G11" s="547"/>
      <c r="H11" s="547">
        <v>2</v>
      </c>
    </row>
    <row r="12" spans="1:8" ht="12">
      <c r="A12" s="297" t="s">
        <v>293</v>
      </c>
      <c r="B12" s="298" t="s">
        <v>294</v>
      </c>
      <c r="C12" s="45">
        <v>175</v>
      </c>
      <c r="D12" s="45">
        <v>164</v>
      </c>
      <c r="E12" s="299" t="s">
        <v>77</v>
      </c>
      <c r="F12" s="546" t="s">
        <v>295</v>
      </c>
      <c r="G12" s="547">
        <v>12</v>
      </c>
      <c r="H12" s="547">
        <v>9</v>
      </c>
    </row>
    <row r="13" spans="1:18" ht="12">
      <c r="A13" s="297" t="s">
        <v>296</v>
      </c>
      <c r="B13" s="298" t="s">
        <v>297</v>
      </c>
      <c r="C13" s="45">
        <v>13</v>
      </c>
      <c r="D13" s="45">
        <v>18</v>
      </c>
      <c r="E13" s="300" t="s">
        <v>50</v>
      </c>
      <c r="F13" s="548" t="s">
        <v>298</v>
      </c>
      <c r="G13" s="545">
        <f>SUM(G9:G12)</f>
        <v>12</v>
      </c>
      <c r="H13" s="545">
        <f>SUM(H9:H12)</f>
        <v>11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945</v>
      </c>
      <c r="D16" s="46">
        <v>259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710</v>
      </c>
      <c r="D17" s="47">
        <v>99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1264</v>
      </c>
      <c r="D19" s="48">
        <f>SUM(D9:D15)+D16</f>
        <v>561</v>
      </c>
      <c r="E19" s="303" t="s">
        <v>315</v>
      </c>
      <c r="F19" s="549" t="s">
        <v>316</v>
      </c>
      <c r="G19" s="547">
        <v>434</v>
      </c>
      <c r="H19" s="547">
        <v>324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4</v>
      </c>
      <c r="D22" s="45">
        <v>228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419</v>
      </c>
      <c r="D23" s="45"/>
      <c r="E23" s="297" t="s">
        <v>328</v>
      </c>
      <c r="F23" s="549" t="s">
        <v>329</v>
      </c>
      <c r="G23" s="547">
        <v>60</v>
      </c>
      <c r="H23" s="547">
        <v>2459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494</v>
      </c>
      <c r="H24" s="545">
        <f>SUM(H19:H23)</f>
        <v>2783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>
        <v>228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423</v>
      </c>
      <c r="D26" s="48">
        <f>SUM(D23:D25)</f>
        <v>228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1687</v>
      </c>
      <c r="D28" s="49">
        <f>D26+D19</f>
        <v>789</v>
      </c>
      <c r="E28" s="126" t="s">
        <v>337</v>
      </c>
      <c r="F28" s="551" t="s">
        <v>338</v>
      </c>
      <c r="G28" s="545">
        <f>G13+G15+G24</f>
        <v>506</v>
      </c>
      <c r="H28" s="545">
        <f>H13+H15+H24</f>
        <v>2794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2005</v>
      </c>
      <c r="E30" s="126" t="s">
        <v>341</v>
      </c>
      <c r="F30" s="551" t="s">
        <v>342</v>
      </c>
      <c r="G30" s="52">
        <f>IF((C28-G28)&gt;0,C28-G28,0)</f>
        <v>1181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1687</v>
      </c>
      <c r="D33" s="48">
        <f>D28-D31+D32</f>
        <v>789</v>
      </c>
      <c r="E33" s="126" t="s">
        <v>351</v>
      </c>
      <c r="F33" s="551" t="s">
        <v>352</v>
      </c>
      <c r="G33" s="52">
        <f>G32-G31+G28</f>
        <v>506</v>
      </c>
      <c r="H33" s="52">
        <f>H32-H31+H28</f>
        <v>2794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2005</v>
      </c>
      <c r="E34" s="127" t="s">
        <v>355</v>
      </c>
      <c r="F34" s="551" t="s">
        <v>356</v>
      </c>
      <c r="G34" s="545">
        <f>IF((C33-G33)&gt;0,C33-G33,0)</f>
        <v>1181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-5</v>
      </c>
      <c r="D35" s="48">
        <f>D36+D37+D38</f>
        <v>-1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-5</v>
      </c>
      <c r="D37" s="428">
        <v>-1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2006</v>
      </c>
      <c r="E39" s="312" t="s">
        <v>367</v>
      </c>
      <c r="F39" s="555" t="s">
        <v>368</v>
      </c>
      <c r="G39" s="556">
        <f>IF(G34&gt;0,IF(C35+G34&lt;0,0,C35+G34),IF(C34-C35&lt;0,C35-C34,0))</f>
        <v>1176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2006</v>
      </c>
      <c r="E41" s="126" t="s">
        <v>374</v>
      </c>
      <c r="F41" s="568" t="s">
        <v>375</v>
      </c>
      <c r="G41" s="51">
        <f>IF(C39=0,IF(G39-G40&gt;0,G39-G40+C40,0),IF(C39-C40&lt;0,C40-C39+G40,0))</f>
        <v>1176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1682</v>
      </c>
      <c r="D42" s="52">
        <f>D33+D35+D39</f>
        <v>2794</v>
      </c>
      <c r="E42" s="127" t="s">
        <v>378</v>
      </c>
      <c r="F42" s="128" t="s">
        <v>379</v>
      </c>
      <c r="G42" s="52">
        <f>G39+G33</f>
        <v>1682</v>
      </c>
      <c r="H42" s="52">
        <f>H39+H33</f>
        <v>2794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876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867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0">
      <selection activeCell="C50" sqref="C50:D5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01.01.2017- 31.12.2017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/>
      <c r="D11" s="53">
        <v>-1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-62</v>
      </c>
      <c r="D13" s="53">
        <v>-55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/>
      <c r="D19" s="53">
        <v>-8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-62</v>
      </c>
      <c r="D20" s="54">
        <f>SUM(D10:D19)</f>
        <v>-64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2</v>
      </c>
      <c r="D24" s="53">
        <v>1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-1</v>
      </c>
      <c r="D25" s="53">
        <v>-1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1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2</v>
      </c>
      <c r="D32" s="54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/>
      <c r="E36" s="129"/>
      <c r="F36" s="129"/>
    </row>
    <row r="37" spans="1:6" ht="12">
      <c r="A37" s="331" t="s">
        <v>435</v>
      </c>
      <c r="B37" s="332" t="s">
        <v>436</v>
      </c>
      <c r="C37" s="53">
        <v>-2</v>
      </c>
      <c r="D37" s="53">
        <v>-11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-2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-2</v>
      </c>
      <c r="D42" s="54">
        <f>SUM(D34:D41)</f>
        <v>-13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-62</v>
      </c>
      <c r="D43" s="54">
        <f>D42+D32+D20</f>
        <v>-77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65</v>
      </c>
      <c r="D44" s="131">
        <v>142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3</v>
      </c>
      <c r="D45" s="54">
        <f>D44+D43</f>
        <v>65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11</v>
      </c>
      <c r="D46" s="55">
        <v>73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>
        <v>8</v>
      </c>
      <c r="D47" s="55">
        <v>8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878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866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42" sqref="B42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01.01.2017- 31.12.2017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2006</v>
      </c>
      <c r="J11" s="57">
        <f>'справка №1-БАЛАНС'!H29+'справка №1-БАЛАНС'!H32</f>
        <v>-59422</v>
      </c>
      <c r="K11" s="59"/>
      <c r="L11" s="343">
        <f>SUM(C11:K11)</f>
        <v>11019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2006</v>
      </c>
      <c r="J15" s="60">
        <f t="shared" si="2"/>
        <v>-59422</v>
      </c>
      <c r="K15" s="60">
        <f t="shared" si="2"/>
        <v>0</v>
      </c>
      <c r="L15" s="343">
        <f t="shared" si="1"/>
        <v>11019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-1176</v>
      </c>
      <c r="K16" s="59"/>
      <c r="L16" s="343">
        <f t="shared" si="1"/>
        <v>-1176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2006</v>
      </c>
      <c r="J17" s="61">
        <f>J18+J19</f>
        <v>0</v>
      </c>
      <c r="K17" s="61">
        <f t="shared" si="3"/>
        <v>0</v>
      </c>
      <c r="L17" s="343">
        <f t="shared" si="1"/>
        <v>2006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>
        <v>2006</v>
      </c>
      <c r="J19" s="59"/>
      <c r="K19" s="59"/>
      <c r="L19" s="343">
        <f t="shared" si="1"/>
        <v>2006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-2006</v>
      </c>
      <c r="J20" s="59"/>
      <c r="K20" s="59"/>
      <c r="L20" s="343">
        <f t="shared" si="1"/>
        <v>-2006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2006</v>
      </c>
      <c r="J29" s="58">
        <f t="shared" si="6"/>
        <v>-60598</v>
      </c>
      <c r="K29" s="58">
        <f t="shared" si="6"/>
        <v>0</v>
      </c>
      <c r="L29" s="343">
        <f t="shared" si="1"/>
        <v>9843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2006</v>
      </c>
      <c r="J32" s="58">
        <f t="shared" si="7"/>
        <v>-60598</v>
      </c>
      <c r="K32" s="58">
        <f t="shared" si="7"/>
        <v>0</v>
      </c>
      <c r="L32" s="343">
        <f t="shared" si="1"/>
        <v>9843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877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867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4" sqref="B4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01.01.2017- 31.12.2017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37581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37581</v>
      </c>
      <c r="H27" s="69">
        <f t="shared" si="8"/>
        <v>0</v>
      </c>
      <c r="I27" s="69">
        <f t="shared" si="8"/>
        <v>37579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37581</v>
      </c>
      <c r="E28" s="188"/>
      <c r="F28" s="188"/>
      <c r="G28" s="73">
        <f t="shared" si="2"/>
        <v>37581</v>
      </c>
      <c r="H28" s="64"/>
      <c r="I28" s="64">
        <v>37579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37581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37581</v>
      </c>
      <c r="H38" s="74">
        <f t="shared" si="12"/>
        <v>0</v>
      </c>
      <c r="I38" s="74">
        <f t="shared" si="12"/>
        <v>37579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37581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37581</v>
      </c>
      <c r="H40" s="436">
        <f t="shared" si="13"/>
        <v>0</v>
      </c>
      <c r="I40" s="436">
        <f t="shared" si="13"/>
        <v>37579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880</v>
      </c>
      <c r="C44" s="353"/>
      <c r="D44" s="354"/>
      <c r="E44" s="354"/>
      <c r="F44" s="354"/>
      <c r="G44" s="350"/>
      <c r="H44" s="595" t="s">
        <v>859</v>
      </c>
      <c r="I44" s="596"/>
      <c r="J44" s="596"/>
      <c r="K44" s="596"/>
      <c r="L44" s="595"/>
      <c r="M44" s="596"/>
      <c r="N44" s="596"/>
      <c r="O44" s="595" t="s">
        <v>868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24" sqref="D2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01.01.2017- 31.12.2017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8</v>
      </c>
      <c r="D21" s="107">
        <v>8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9919</v>
      </c>
      <c r="D24" s="118">
        <f>SUM(D25:D27)</f>
        <v>9919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9919</v>
      </c>
      <c r="D25" s="107">
        <v>9919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9919</v>
      </c>
      <c r="D43" s="103">
        <f>D24+D28+D29+D31+D30+D32+D33+D38</f>
        <v>9919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9927</v>
      </c>
      <c r="D44" s="102">
        <f>D43+D21+D19+D9</f>
        <v>9927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97</v>
      </c>
      <c r="D85" s="103">
        <f>SUM(D86:D90)+D94</f>
        <v>97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4</v>
      </c>
      <c r="D86" s="107">
        <v>4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42</v>
      </c>
      <c r="D87" s="107">
        <v>42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47</v>
      </c>
      <c r="D89" s="107">
        <v>47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2</v>
      </c>
      <c r="D90" s="102">
        <f>SUM(D91:D93)</f>
        <v>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</v>
      </c>
      <c r="D93" s="107">
        <v>2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97</v>
      </c>
      <c r="D96" s="103">
        <f>D85+D80+D75+D71+D95</f>
        <v>97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97</v>
      </c>
      <c r="D97" s="103">
        <f>D96+D68+D66</f>
        <v>97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99</v>
      </c>
      <c r="D104" s="107">
        <v>710</v>
      </c>
      <c r="E104" s="107"/>
      <c r="F104" s="124">
        <f>C104+D104-E104</f>
        <v>809</v>
      </c>
    </row>
    <row r="105" spans="1:16" ht="12">
      <c r="A105" s="410" t="s">
        <v>773</v>
      </c>
      <c r="B105" s="393" t="s">
        <v>774</v>
      </c>
      <c r="C105" s="102">
        <f>SUM(C102:C104)</f>
        <v>99</v>
      </c>
      <c r="D105" s="102">
        <f>SUM(D102:D104)</f>
        <v>710</v>
      </c>
      <c r="E105" s="102">
        <f>SUM(E102:E104)</f>
        <v>0</v>
      </c>
      <c r="F105" s="102">
        <f>SUM(F102:F104)</f>
        <v>809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880</v>
      </c>
      <c r="B109" s="615"/>
      <c r="C109" s="595" t="s">
        <v>859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872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41" sqref="E4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01.01.2017- 31.12.2017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880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115">
      <selection activeCell="G175" sqref="G175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01.01.2017- 31.12.2017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873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/>
    </row>
    <row r="17" spans="1:6" ht="12.75">
      <c r="A17" s="35" t="s">
        <v>869</v>
      </c>
      <c r="B17" s="36" t="s">
        <v>870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871</v>
      </c>
      <c r="B18" s="36" t="s">
        <v>870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879</v>
      </c>
      <c r="B150" s="451"/>
      <c r="C150" s="595" t="s">
        <v>859</v>
      </c>
      <c r="D150" s="596"/>
      <c r="E150" s="596"/>
      <c r="F150" s="59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866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2018-03-20T11:08:20Z</cp:lastPrinted>
  <dcterms:created xsi:type="dcterms:W3CDTF">2000-06-29T12:02:40Z</dcterms:created>
  <dcterms:modified xsi:type="dcterms:W3CDTF">2018-03-20T11:08:24Z</dcterms:modified>
  <cp:category/>
  <cp:version/>
  <cp:contentType/>
  <cp:contentStatus/>
</cp:coreProperties>
</file>