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<sst xmlns="http://schemas.openxmlformats.org/spreadsheetml/2006/main" count="1071" uniqueCount="908">
  <si>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</si>
  <si>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</si>
  <si>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</si>
  <si>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</si>
  <si>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</si>
  <si>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</si>
  <si>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</si>
  <si>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</si>
  <si>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</si>
  <si>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</si>
  <si>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</si>
  <si>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</si>
  <si>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</si>
  <si>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</si>
  <si>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</si>
  <si>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</si>
  <si>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</si>
  <si>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</si>
  <si>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</si>
  <si>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</si>
  <si>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</si>
  <si>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</si>
  <si>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</si>
  <si>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</si>
  <si>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</si>
  <si>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</si>
  <si>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</si>
  <si>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</si>
  <si>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</si>
  <si>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</si>
  <si>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</si>
  <si>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</si>
  <si>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</si>
  <si>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</si>
  <si>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</si>
  <si>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</si>
  <si>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</si>
  <si>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</si>
  <si>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</si>
  <si>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</si>
  <si>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</si>
  <si>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</si>
  <si>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</si>
  <si>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</si>
  <si>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</si>
  <si>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</si>
  <si>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</si>
  <si>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</si>
  <si>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</si>
  <si>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</si>
  <si>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</si>
  <si>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</si>
  <si>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</si>
  <si>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</si>
  <si>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</si>
  <si>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</si>
  <si>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</si>
  <si>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</si>
  <si>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</si>
  <si>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</si>
  <si>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</si>
  <si>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</si>
  <si>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</si>
  <si>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</si>
  <si>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</si>
  <si>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</si>
  <si>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</si>
  <si>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</si>
  <si>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</si>
  <si>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</si>
  <si>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</si>
  <si>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</si>
  <si>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</si>
  <si>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</si>
  <si>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</si>
  <si>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</si>
  <si>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</si>
  <si>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</si>
  <si>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</si>
  <si>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</si>
  <si>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</si>
  <si>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</si>
  <si>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</si>
  <si>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</si>
  <si>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</si>
  <si>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</si>
  <si>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</si>
  <si>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</si>
  <si>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</si>
  <si>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</si>
  <si>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</si>
  <si>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</si>
  <si>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</si>
  <si>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</si>
  <si>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</si>
  <si>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</si>
  <si>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</si>
  <si>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</si>
  <si>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</si>
  <si>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</si>
  <si>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</si>
  <si>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</si>
  <si>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</si>
  <si>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</si>
  <si>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</si>
  <si>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</si>
  <si>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</si>
  <si>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</si>
  <si>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</si>
  <si>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</si>
  <si>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</si>
  <si>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</si>
  <si>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</si>
  <si>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</si>
  <si>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</si>
  <si>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</si>
  <si>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</si>
  <si>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</si>
  <si>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</si>
  <si>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</si>
  <si>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</si>
  <si>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</si>
  <si>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</si>
  <si>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</si>
  <si>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</si>
  <si>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</si>
  <si>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</si>
  <si>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</si>
  <si>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</si>
  <si>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</si>
  <si>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</si>
  <si>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</si>
  <si>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</si>
  <si>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</si>
  <si>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</si>
  <si>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</si>
  <si>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</si>
  <si>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</si>
  <si>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</si>
  <si>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</si>
  <si>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</si>
  <si>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</si>
  <si>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</si>
  <si>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</si>
  <si>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</si>
  <si>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</si>
  <si>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</si>
  <si>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</si>
  <si>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</si>
  <si>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</si>
  <si>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</si>
  <si>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</si>
  <si>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</si>
  <si>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</si>
  <si>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</si>
  <si>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</si>
  <si>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</si>
  <si>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</si>
  <si>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</si>
  <si>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</si>
  <si>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</si>
  <si>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</si>
  <si>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</si>
  <si>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</si>
  <si>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</si>
  <si>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</si>
  <si>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</si>
  <si>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</si>
  <si>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</si>
  <si>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</si>
  <si>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</si>
  <si>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</si>
  <si>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</si>
  <si>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</si>
  <si>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</si>
  <si>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</si>
  <si>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</si>
  <si>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</si>
  <si>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</si>
  <si>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</si>
  <si>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</si>
  <si>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</si>
  <si>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</si>
  <si>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</si>
  <si>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</si>
  <si>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</si>
  <si>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</si>
  <si>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</si>
  <si>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</si>
  <si>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</si>
  <si>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</si>
  <si>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</si>
  <si>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</si>
  <si>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</si>
  <si>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</si>
  <si>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</si>
  <si>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</si>
  <si>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</si>
  <si>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</si>
  <si>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</si>
  <si>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</si>
  <si>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</si>
  <si>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</si>
  <si>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</si>
  <si>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</si>
  <si>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</si>
  <si>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</si>
  <si>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</si>
  <si>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</si>
  <si>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</si>
  <si>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</si>
  <si>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</si>
  <si>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</si>
  <si>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</si>
  <si>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</si>
  <si>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</si>
  <si>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</si>
  <si>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</si>
  <si>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</si>
  <si>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</si>
  <si>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</si>
  <si>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</si>
  <si>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</si>
  <si>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</si>
  <si>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</si>
  <si>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</si>
  <si>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</si>
  <si>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</si>
  <si>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</si>
  <si>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</si>
  <si>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</si>
  <si>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</si>
  <si>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</si>
  <si>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</si>
  <si>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</si>
  <si>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</si>
  <si>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</si>
  <si>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</si>
  <si>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</si>
  <si>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</si>
  <si>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</si>
  <si>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</si>
  <si>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</si>
  <si>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</si>
  <si>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</si>
  <si>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</si>
  <si>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</si>
  <si>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</si>
  <si>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</si>
  <si>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</si>
  <si>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</si>
  <si>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</si>
  <si>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</si>
  <si>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</si>
  <si>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</si>
  <si>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</si>
  <si>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</si>
  <si>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</si>
  <si>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</si>
  <si>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</si>
  <si>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</si>
  <si>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</si>
  <si>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</si>
  <si>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</si>
  <si>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</si>
  <si>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</si>
  <si>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</si>
  <si>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</si>
  <si>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</si>
  <si>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</si>
  <si>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</si>
  <si>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</si>
  <si>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</si>
  <si>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</si>
  <si>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</si>
  <si>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</si>
  <si>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</si>
  <si>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</si>
  <si>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</si>
  <si>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</si>
  <si>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</si>
  <si>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</si>
  <si>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</si>
  <si>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</si>
  <si>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</si>
  <si>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</si>
  <si>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</si>
  <si>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</si>
  <si>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</si>
  <si>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</si>
  <si>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</si>
  <si>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</si>
  <si>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</si>
  <si>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</si>
  <si>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</si>
  <si>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</si>
  <si>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</si>
  <si>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</si>
  <si>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</si>
  <si>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</si>
  <si>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</si>
  <si>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</si>
  <si>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</si>
  <si>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</si>
  <si>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</si>
  <si>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</si>
  <si>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</si>
  <si>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</si>
  <si>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</si>
  <si>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</si>
  <si>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</si>
  <si>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</si>
  <si>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</si>
  <si>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</si>
  <si>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</si>
  <si>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</si>
  <si>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</si>
  <si>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</si>
  <si>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</si>
  <si>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</si>
  <si>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</si>
  <si>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</si>
  <si>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</si>
  <si>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</si>
  <si>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</si>
  <si>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</si>
  <si>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</si>
  <si>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</si>
  <si>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</si>
  <si>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</si>
  <si>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</si>
  <si>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</si>
  <si>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</si>
  <si>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</si>
  <si>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</si>
  <si>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</si>
  <si>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</si>
  <si>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</si>
  <si>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</si>
  <si>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</si>
  <si>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</si>
  <si>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</si>
  <si>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</si>
  <si>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</si>
  <si>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</si>
  <si>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</si>
  <si>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</si>
  <si>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</si>
  <si>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</si>
  <si>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</si>
  <si>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</si>
  <si>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</si>
  <si>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</si>
  <si>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</si>
  <si>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</si>
  <si>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</si>
  <si>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</si>
  <si>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</si>
  <si>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</si>
  <si>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</si>
  <si>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</si>
  <si>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</si>
  <si>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</si>
  <si>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</si>
  <si>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</si>
  <si>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</si>
  <si>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</si>
  <si>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</si>
  <si>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</si>
  <si>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</si>
  <si>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</si>
  <si>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</si>
  <si>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</si>
  <si>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</si>
  <si>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</si>
  <si>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</si>
  <si>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</si>
  <si>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</si>
  <si>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</si>
  <si>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</si>
  <si>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</si>
  <si>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</si>
  <si>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</si>
  <si>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</si>
  <si>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</si>
  <si>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</si>
  <si>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</si>
  <si>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</si>
  <si>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</si>
  <si>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</si>
  <si>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</si>
  <si>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</si>
  <si>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</si>
  <si>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</si>
  <si>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</si>
  <si>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</si>
  <si>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</si>
  <si>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</si>
  <si>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</si>
  <si>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</si>
  <si>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</si>
  <si>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</si>
  <si>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</si>
  <si>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</si>
  <si>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</si>
  <si>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</si>
  <si>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</si>
  <si>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</si>
  <si>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</si>
  <si>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</si>
  <si>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</si>
  <si>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</si>
  <si>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</si>
  <si>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</si>
  <si>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</si>
  <si>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</si>
  <si>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</si>
  <si>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</si>
  <si>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</si>
  <si>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</si>
  <si>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</si>
  <si>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</si>
  <si>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</si>
  <si>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</si>
  <si>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</si>
  <si>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</si>
  <si>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</si>
  <si>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</si>
  <si>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</si>
  <si>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</si>
  <si>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</si>
  <si>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</si>
  <si>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</si>
  <si>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</si>
  <si>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</si>
  <si>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</si>
  <si>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</si>
  <si>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</si>
  <si>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</si>
  <si>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</si>
  <si>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</si>
  <si>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</si>
  <si>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</si>
  <si>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</si>
  <si>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</si>
  <si>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</si>
  <si>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</si>
  <si>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</si>
  <si>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</si>
  <si>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</si>
  <si>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</si>
  <si>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</si>
  <si>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</si>
  <si>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</si>
  <si>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</si>
  <si>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</si>
  <si>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</si>
  <si>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</si>
  <si>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</si>
  <si>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</si>
  <si>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</si>
  <si>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</si>
  <si>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</si>
  <si>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</si>
  <si>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</si>
  <si>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</si>
  <si>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</si>
  <si>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</si>
  <si>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</si>
  <si>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</si>
  <si>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</si>
  <si>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</si>
  <si>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</si>
  <si>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</si>
  <si>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</si>
  <si>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</si>
  <si>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</si>
  <si>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</si>
  <si>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</si>
  <si>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</si>
  <si>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</si>
  <si>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</si>
  <si>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</si>
  <si>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</si>
  <si>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</si>
  <si>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</si>
  <si>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</si>
  <si>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</si>
  <si>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</si>
  <si>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</si>
  <si>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</si>
  <si>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</si>
  <si>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</si>
  <si>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</si>
  <si>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</si>
  <si>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</si>
  <si>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</si>
  <si>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</si>
  <si>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</si>
  <si>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</si>
  <si>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</si>
  <si>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</si>
  <si>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</si>
  <si>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</si>
  <si>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</si>
  <si>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</si>
  <si>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</si>
  <si>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</si>
  <si>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</si>
  <si>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</si>
  <si>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</si>
  <si>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</si>
  <si>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</si>
  <si>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</si>
  <si>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</si>
  <si>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</si>
  <si>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</si>
  <si>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</si>
  <si>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</si>
  <si>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</si>
  <si>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</si>
  <si>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</si>
  <si>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</si>
  <si>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</si>
  <si>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</si>
  <si>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</si>
  <si>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</si>
  <si>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</si>
  <si>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</si>
  <si>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</si>
  <si>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</si>
  <si>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</si>
  <si>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</si>
  <si>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</si>
  <si>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</si>
  <si>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</si>
  <si>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</si>
  <si>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</si>
  <si>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</si>
  <si>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</si>
  <si>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</si>
  <si>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</si>
  <si>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</si>
  <si>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</si>
  <si>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</si>
  <si>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</si>
  <si>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</si>
  <si>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</si>
  <si>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</si>
  <si>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</si>
  <si>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</si>
  <si>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</si>
  <si>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</si>
  <si>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</si>
  <si>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</si>
  <si>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</si>
  <si>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</si>
  <si>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</si>
  <si>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</si>
  <si>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</si>
  <si>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</si>
  <si>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</si>
  <si>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</si>
  <si>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</si>
  <si>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</si>
  <si>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</si>
  <si>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</si>
  <si>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</si>
  <si>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</si>
  <si>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</si>
  <si>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</si>
  <si>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</si>
  <si>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</si>
  <si>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</si>
  <si>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</si>
  <si>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</si>
  <si>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</si>
  <si>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</si>
  <si>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</si>
  <si>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</si>
  <si>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</si>
  <si>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</si>
  <si>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</si>
  <si>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</si>
  <si>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</si>
  <si>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</si>
  <si>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</si>
  <si>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</si>
  <si>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</si>
  <si>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</si>
  <si>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</si>
  <si>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</si>
  <si>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</si>
  <si>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</si>
  <si>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</si>
  <si>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</si>
  <si>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</si>
  <si>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</si>
  <si>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</si>
  <si>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</si>
  <si>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</si>
  <si>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</si>
  <si>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</si>
  <si>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</si>
  <si>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</si>
  <si>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</si>
  <si>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</si>
  <si>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</si>
  <si>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</si>
  <si>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</si>
  <si>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</si>
  <si>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</si>
  <si>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</si>
  <si>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</si>
  <si>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</si>
  <si>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</si>
  <si>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</si>
  <si>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</si>
  <si>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</si>
  <si>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</si>
  <si>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</si>
  <si>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</si>
  <si>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</si>
  <si>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</si>
  <si>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</si>
  <si>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</si>
  <si>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</si>
  <si>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</si>
  <si>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</si>
  <si>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</si>
  <si>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</si>
  <si>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</si>
  <si>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</si>
  <si>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</si>
  <si>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</si>
  <si>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</si>
  <si>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</si>
  <si>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</si>
  <si>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</si>
  <si>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</si>
  <si>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</si>
  <si>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</si>
  <si>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</si>
  <si>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</si>
  <si>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</si>
  <si>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</si>
  <si>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</si>
  <si>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</si>
  <si>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</si>
  <si>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</si>
  <si>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</si>
  <si>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</si>
  <si>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</si>
  <si>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</si>
  <si>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</si>
  <si>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</si>
  <si>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</si>
  <si>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</si>
  <si>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</si>
  <si>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</si>
  <si>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</si>
  <si>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</si>
  <si>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</si>
  <si>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</si>
  <si>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</si>
  <si>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</si>
  <si>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</si>
  <si>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</si>
  <si>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</si>
  <si>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</si>
  <si>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</si>
  <si>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</si>
  <si>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</si>
  <si>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</si>
  <si>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</si>
  <si>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</si>
  <si>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</si>
  <si>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</si>
  <si>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</si>
  <si>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</si>
  <si>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</si>
  <si>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</si>
  <si>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</si>
  <si>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</si>
  <si>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</si>
  <si>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</si>
  <si>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</si>
  <si>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</si>
  <si>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</si>
  <si>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</si>
  <si>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</si>
  <si>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</si>
  <si>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</si>
  <si>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</si>
  <si>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</si>
  <si>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</si>
  <si>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</si>
  <si>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</si>
  <si>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</si>
  <si>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</si>
  <si>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</si>
  <si>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</si>
  <si>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</si>
  <si>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</si>
  <si>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</si>
  <si>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</si>
  <si>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</si>
  <si>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</si>
  <si>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</si>
  <si>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</si>
  <si>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</si>
  <si>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</si>
  <si>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</si>
  <si>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</si>
  <si>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</si>
  <si>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</si>
  <si>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</si>
  <si>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</si>
  <si>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</si>
  <si>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</si>
  <si>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</si>
  <si>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</si>
  <si>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</si>
  <si>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</si>
  <si>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</si>
  <si>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</si>
  <si>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</si>
  <si>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</si>
  <si>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</si>
  <si>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</si>
  <si>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</si>
  <si>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</si>
  <si>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</si>
  <si>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</si>
  <si>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</si>
  <si>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</si>
  <si>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</si>
  <si>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</si>
  <si>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</si>
  <si>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</si>
  <si>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</si>
  <si>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</si>
  <si>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</si>
  <si>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</si>
  <si>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</si>
  <si>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</si>
  <si>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</si>
  <si>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</si>
  <si>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</si>
  <si>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</si>
  <si>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</si>
  <si>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</si>
  <si>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</si>
  <si>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</si>
  <si>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</si>
  <si>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</si>
  <si>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</si>
  <si>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</si>
  <si>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</si>
  <si>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</si>
  <si>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</si>
  <si>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</si>
  <si>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</si>
  <si>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</si>
  <si>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</si>
  <si>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</si>
  <si>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</si>
  <si>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</si>
  <si>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</si>
  <si>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</si>
  <si>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</si>
  <si>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</si>
  <si>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</si>
  <si>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</si>
  <si>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</si>
  <si>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</si>
  <si>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</si>
  <si>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</si>
  <si>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</si>
  <si>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</si>
  <si>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</si>
  <si>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</si>
  <si>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</si>
  <si>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</si>
  <si>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</si>
  <si>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</si>
  <si>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</si>
  <si>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</si>
  <si>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</si>
  <si>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</si>
  <si>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</si>
  <si>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</si>
  <si>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</si>
  <si>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</si>
  <si>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</si>
  <si>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</si>
  <si>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</si>
  <si>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</si>
  <si>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</si>
  <si>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</si>
  <si>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</si>
  <si>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</si>
  <si>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</si>
  <si>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</si>
  <si>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</si>
  <si>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</si>
  <si>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</si>
  <si>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</si>
  <si>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</si>
  <si>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</si>
  <si>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</si>
  <si>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</si>
  <si>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</si>
  <si>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</si>
  <si>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</si>
  <si>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</si>
  <si>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</si>
  <si>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</si>
  <si>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</si>
  <si>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</si>
  <si>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</si>
  <si>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</si>
  <si>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</si>
  <si>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</si>
  <si>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</si>
  <si>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</si>
  <si>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</si>
  <si>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</si>
  <si>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</si>
  <si>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</si>
  <si>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</si>
  <si>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</si>
  <si>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</si>
  <si>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</si>
  <si>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</si>
  <si>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</si>
  <si>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</si>
  <si>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</si>
  <si>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</si>
  <si>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</si>
  <si>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</si>
  <si>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</si>
  <si>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</si>
  <si>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</si>
  <si>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</si>
  <si>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</si>
  <si>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</si>
  <si>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</si>
  <si>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</si>
  <si>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</si>
  <si>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</si>
  <si>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</si>
  <si>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</si>
  <si>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</si>
  <si>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</si>
  <si>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</si>
  <si>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</si>
  <si>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</si>
  <si>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</si>
  <si>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</si>
  <si>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</si>
  <si>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</si>
  <si>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</si>
  <si>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</si>
  <si>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</si>
  <si>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</si>
  <si>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</si>
  <si>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</si>
  <si>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</si>
  <si>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</si>
  <si>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</si>
  <si>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</si>
  <si>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</si>
  <si>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</si>
  <si>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</si>
  <si>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</si>
  <si>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</si>
  <si>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</si>
  <si>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</si>
  <si>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</si>
  <si>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</si>
  <si>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</si>
  <si>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</si>
  <si>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</si>
  <si>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</si>
  <si>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</si>
  <si>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</si>
  <si>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</si>
  <si>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</si>
  <si>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</si>
  <si>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</si>
  <si>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</si>
  <si>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</si>
  <si>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</si>
  <si>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Даниел  Ризов</t>
  </si>
  <si>
    <t>Даниел Ризов</t>
  </si>
  <si>
    <t>І-во  тримесечие 2014 г.</t>
  </si>
  <si>
    <t>28 май 2014 г.</t>
  </si>
  <si>
    <t>Отчетен период: І-во тримесечие 2014 г.</t>
  </si>
  <si>
    <t>Дата на съставяне: 28 май 2014 г.</t>
  </si>
  <si>
    <t xml:space="preserve">Дата на съставяне: 28 май 2014 г.                                     </t>
  </si>
  <si>
    <t>Отчетен период: I-во тримесечие 2014 г.</t>
  </si>
  <si>
    <t xml:space="preserve">                Дата  на съставяне: 28 май 2014 г.</t>
  </si>
  <si>
    <t>Отчетен период: І-во  тримесечие 2014 г.</t>
  </si>
  <si>
    <t>Дата на съставяне  28 май 2014 г.</t>
  </si>
  <si>
    <t>Отчетен период : І-во тримесечие 2014 г.</t>
  </si>
  <si>
    <r>
      <t xml:space="preserve">Отчетен период: І-во тримесечие 2014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</si>
  <si>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28  май 2014 г.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</si>
</sst>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2" fillId="15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3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9">
      <pane xSplit="14970" topLeftCell="H3" activePane="topLeft" state="split"/>
      <selection pane="topLeft" activeCell="E76" sqref="E76"/>
      <selection pane="topRight" activeCell="H1" sqref="H1"/>
    </sheetView>
  </sheetViews>
  <sheetFormatPr defaultColWidth="9.375" defaultRowHeight="12.75"/>
  <cols>
    <col min="1" max="1" width="43.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625" style="238" customWidth="1"/>
    <col min="6" max="6" width="9.50390625" style="244" customWidth="1"/>
    <col min="7" max="7" width="12.625" style="238" customWidth="1"/>
    <col min="8" max="8" width="14.625" style="245" customWidth="1"/>
    <col min="9" max="9" width="3.50390625" style="218" customWidth="1"/>
    <col min="10" max="16384" width="9.37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28.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25.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4376</v>
      </c>
      <c r="D11" s="220">
        <v>4376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2987</v>
      </c>
      <c r="D12" s="220">
        <v>3062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16749</v>
      </c>
      <c r="D13" s="220">
        <v>17010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1159</v>
      </c>
      <c r="D14" s="220">
        <v>1170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545</v>
      </c>
      <c r="D15" s="220">
        <v>556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42</v>
      </c>
      <c r="D16" s="220">
        <v>45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7169</v>
      </c>
      <c r="D17" s="220">
        <v>5907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1103</v>
      </c>
      <c r="D18" s="220">
        <v>1123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34130</v>
      </c>
      <c r="D19" s="224">
        <f>SUM(D11:D18)</f>
        <v>33249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167</v>
      </c>
      <c r="D20" s="220">
        <v>171</v>
      </c>
      <c r="E20" s="315" t="s">
        <v>56</v>
      </c>
      <c r="F20" s="320" t="s">
        <v>57</v>
      </c>
      <c r="G20" s="221">
        <v>13195</v>
      </c>
      <c r="H20" s="221">
        <v>13195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19836</v>
      </c>
      <c r="H21" s="225">
        <f>SUM(H22:H24)</f>
        <v>19837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9</v>
      </c>
      <c r="D24" s="220">
        <v>11</v>
      </c>
      <c r="E24" s="315" t="s">
        <v>71</v>
      </c>
      <c r="F24" s="320" t="s">
        <v>72</v>
      </c>
      <c r="G24" s="221">
        <v>19135</v>
      </c>
      <c r="H24" s="221">
        <v>19136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33045</v>
      </c>
      <c r="H25" s="223">
        <f>H19+H20+H21</f>
        <v>33046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638</v>
      </c>
      <c r="D26" s="220">
        <v>678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647</v>
      </c>
      <c r="D27" s="224">
        <f>SUM(D23:D26)</f>
        <v>689</v>
      </c>
      <c r="E27" s="331" t="s">
        <v>82</v>
      </c>
      <c r="F27" s="320" t="s">
        <v>83</v>
      </c>
      <c r="G27" s="223">
        <f>SUM(G28:G30)</f>
        <v>-2833</v>
      </c>
      <c r="H27" s="223">
        <f>SUM(H28:H30)</f>
        <v>-3052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3792</v>
      </c>
      <c r="H28" s="221">
        <v>3223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-6625</v>
      </c>
      <c r="H29" s="418">
        <v>-6275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9</v>
      </c>
      <c r="H31" s="221">
        <v>218</v>
      </c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/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-2824</v>
      </c>
      <c r="H33" s="223">
        <f>H27+H31+H32</f>
        <v>-2834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2370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32578</v>
      </c>
      <c r="H36" s="223">
        <f>H25+H17+H33</f>
        <v>32569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2370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12321</v>
      </c>
      <c r="H39" s="221">
        <v>12324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25.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145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2370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4314</v>
      </c>
      <c r="D47" s="220">
        <v>4313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439</v>
      </c>
      <c r="H48" s="221">
        <v>472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584</v>
      </c>
      <c r="H49" s="223">
        <f>SUM(H43:H48)</f>
        <v>472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27">
      <c r="A51" s="313" t="s">
        <v>154</v>
      </c>
      <c r="B51" s="327" t="s">
        <v>155</v>
      </c>
      <c r="C51" s="224">
        <f>SUM(C47:C50)</f>
        <v>4314</v>
      </c>
      <c r="D51" s="224">
        <f>SUM(D47:D50)</f>
        <v>4313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27">
      <c r="A54" s="313" t="s">
        <v>165</v>
      </c>
      <c r="B54" s="327" t="s">
        <v>166</v>
      </c>
      <c r="C54" s="220">
        <v>65</v>
      </c>
      <c r="D54" s="220">
        <v>65</v>
      </c>
      <c r="E54" s="315" t="s">
        <v>167</v>
      </c>
      <c r="F54" s="323" t="s">
        <v>168</v>
      </c>
      <c r="G54" s="221">
        <v>52</v>
      </c>
      <c r="H54" s="221">
        <v>53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43051</v>
      </c>
      <c r="D55" s="224">
        <f>D19+D20+D21+D27+D32+D45+D51+D53+D54</f>
        <v>42215</v>
      </c>
      <c r="E55" s="315" t="s">
        <v>171</v>
      </c>
      <c r="F55" s="339" t="s">
        <v>172</v>
      </c>
      <c r="G55" s="223">
        <f>G49+G51+G52+G53+G54</f>
        <v>697</v>
      </c>
      <c r="H55" s="223">
        <f>H49+H51+H52+H53+H54</f>
        <v>586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4350</v>
      </c>
      <c r="D58" s="220">
        <v>4584</v>
      </c>
      <c r="E58" s="315" t="s">
        <v>126</v>
      </c>
      <c r="F58" s="350"/>
      <c r="G58" s="330"/>
      <c r="H58" s="223"/>
    </row>
    <row r="59" spans="1:13" ht="25.5">
      <c r="A59" s="313" t="s">
        <v>178</v>
      </c>
      <c r="B59" s="319" t="s">
        <v>179</v>
      </c>
      <c r="C59" s="220">
        <v>4568</v>
      </c>
      <c r="D59" s="220">
        <v>3766</v>
      </c>
      <c r="E59" s="329" t="s">
        <v>180</v>
      </c>
      <c r="F59" s="320" t="s">
        <v>181</v>
      </c>
      <c r="G59" s="221">
        <v>3267</v>
      </c>
      <c r="H59" s="221">
        <v>2510</v>
      </c>
      <c r="M59" s="226"/>
    </row>
    <row r="60" spans="1:8" ht="15">
      <c r="A60" s="313" t="s">
        <v>182</v>
      </c>
      <c r="B60" s="319" t="s">
        <v>183</v>
      </c>
      <c r="C60" s="220">
        <v>349</v>
      </c>
      <c r="D60" s="220">
        <v>377</v>
      </c>
      <c r="E60" s="315" t="s">
        <v>184</v>
      </c>
      <c r="F60" s="320" t="s">
        <v>185</v>
      </c>
      <c r="G60" s="221">
        <v>415</v>
      </c>
      <c r="H60" s="221">
        <v>63</v>
      </c>
    </row>
    <row r="61" spans="1:18" ht="15">
      <c r="A61" s="313" t="s">
        <v>186</v>
      </c>
      <c r="B61" s="322" t="s">
        <v>187</v>
      </c>
      <c r="C61" s="220">
        <v>5252</v>
      </c>
      <c r="D61" s="220">
        <v>4812</v>
      </c>
      <c r="E61" s="321" t="s">
        <v>188</v>
      </c>
      <c r="F61" s="350" t="s">
        <v>189</v>
      </c>
      <c r="G61" s="223">
        <f>SUM(G62:G68)</f>
        <v>11856</v>
      </c>
      <c r="H61" s="223">
        <f>SUM(H62:H68)</f>
        <v>12622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7028</v>
      </c>
      <c r="H62" s="221">
        <v>8443</v>
      </c>
    </row>
    <row r="63" spans="1:13" ht="15">
      <c r="A63" s="313" t="s">
        <v>194</v>
      </c>
      <c r="B63" s="319" t="s">
        <v>195</v>
      </c>
      <c r="C63" s="220">
        <v>9</v>
      </c>
      <c r="D63" s="220">
        <v>8</v>
      </c>
      <c r="E63" s="315" t="s">
        <v>196</v>
      </c>
      <c r="F63" s="320" t="s">
        <v>197</v>
      </c>
      <c r="G63" s="221"/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14528</v>
      </c>
      <c r="D64" s="224">
        <f>SUM(D58:D63)</f>
        <v>13547</v>
      </c>
      <c r="E64" s="315" t="s">
        <v>199</v>
      </c>
      <c r="F64" s="320" t="s">
        <v>200</v>
      </c>
      <c r="G64" s="221">
        <v>1792</v>
      </c>
      <c r="H64" s="221">
        <v>1409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1821</v>
      </c>
      <c r="H65" s="221">
        <v>1546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869</v>
      </c>
      <c r="H66" s="221">
        <v>863</v>
      </c>
    </row>
    <row r="67" spans="1:8" ht="15">
      <c r="A67" s="313" t="s">
        <v>206</v>
      </c>
      <c r="B67" s="319" t="s">
        <v>207</v>
      </c>
      <c r="C67" s="220">
        <v>657</v>
      </c>
      <c r="D67" s="220">
        <v>650</v>
      </c>
      <c r="E67" s="315" t="s">
        <v>208</v>
      </c>
      <c r="F67" s="320" t="s">
        <v>209</v>
      </c>
      <c r="G67" s="221">
        <v>197</v>
      </c>
      <c r="H67" s="221">
        <v>188</v>
      </c>
    </row>
    <row r="68" spans="1:8" ht="15">
      <c r="A68" s="313" t="s">
        <v>210</v>
      </c>
      <c r="B68" s="319" t="s">
        <v>211</v>
      </c>
      <c r="C68" s="220">
        <v>1866</v>
      </c>
      <c r="D68" s="220">
        <v>1634</v>
      </c>
      <c r="E68" s="315" t="s">
        <v>212</v>
      </c>
      <c r="F68" s="320" t="s">
        <v>213</v>
      </c>
      <c r="G68" s="221">
        <v>149</v>
      </c>
      <c r="H68" s="221">
        <v>158</v>
      </c>
    </row>
    <row r="69" spans="1:8" ht="15">
      <c r="A69" s="313" t="s">
        <v>214</v>
      </c>
      <c r="B69" s="319" t="s">
        <v>215</v>
      </c>
      <c r="C69" s="220">
        <v>204</v>
      </c>
      <c r="D69" s="220">
        <v>240</v>
      </c>
      <c r="E69" s="329" t="s">
        <v>77</v>
      </c>
      <c r="F69" s="320" t="s">
        <v>216</v>
      </c>
      <c r="G69" s="221">
        <v>1844</v>
      </c>
      <c r="H69" s="221">
        <v>192</v>
      </c>
    </row>
    <row r="70" spans="1:8" ht="25.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19</v>
      </c>
      <c r="H70" s="221">
        <v>37</v>
      </c>
    </row>
    <row r="71" spans="1:18" ht="15">
      <c r="A71" s="313" t="s">
        <v>221</v>
      </c>
      <c r="B71" s="319" t="s">
        <v>222</v>
      </c>
      <c r="C71" s="220">
        <v>98</v>
      </c>
      <c r="D71" s="220">
        <v>96</v>
      </c>
      <c r="E71" s="331" t="s">
        <v>45</v>
      </c>
      <c r="F71" s="351" t="s">
        <v>223</v>
      </c>
      <c r="G71" s="230">
        <f>G59+G60+G61+G69+G70</f>
        <v>17401</v>
      </c>
      <c r="H71" s="230">
        <f>H59+H60+H61+H69+H70</f>
        <v>15424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546</v>
      </c>
      <c r="D72" s="220">
        <v>440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27">
      <c r="A74" s="313" t="s">
        <v>228</v>
      </c>
      <c r="B74" s="319" t="s">
        <v>229</v>
      </c>
      <c r="C74" s="220">
        <v>521</v>
      </c>
      <c r="D74" s="220">
        <v>408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3939</v>
      </c>
      <c r="D75" s="224">
        <f>SUM(D67:D74)</f>
        <v>3515</v>
      </c>
      <c r="E75" s="329" t="s">
        <v>159</v>
      </c>
      <c r="F75" s="323" t="s">
        <v>233</v>
      </c>
      <c r="G75" s="221">
        <v>138</v>
      </c>
      <c r="H75" s="221">
        <v>21</v>
      </c>
      <c r="I75" s="370"/>
      <c r="J75" s="370"/>
      <c r="K75" s="370"/>
      <c r="L75" s="370"/>
      <c r="M75" s="370"/>
      <c r="N75" s="370"/>
      <c r="O75" s="370"/>
    </row>
    <row r="76" spans="1:8" ht="27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25.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17539</v>
      </c>
      <c r="H79" s="231">
        <f>H71+H74+H75+H76</f>
        <v>15445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25.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62</v>
      </c>
      <c r="D87" s="220">
        <v>41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1338</v>
      </c>
      <c r="D88" s="220">
        <v>1386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166</v>
      </c>
      <c r="D89" s="220">
        <v>166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1566</v>
      </c>
      <c r="D91" s="224">
        <f>SUM(D87:D90)</f>
        <v>1593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51</v>
      </c>
      <c r="D92" s="220">
        <v>54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20084</v>
      </c>
      <c r="D93" s="224">
        <f>D64+D75+D84+D91+D92</f>
        <v>18709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26.25" thickBot="1">
      <c r="A94" s="366" t="s">
        <v>267</v>
      </c>
      <c r="B94" s="367" t="s">
        <v>268</v>
      </c>
      <c r="C94" s="233">
        <f>C93+C55</f>
        <v>63135</v>
      </c>
      <c r="D94" s="233">
        <f>D93+D55</f>
        <v>60924</v>
      </c>
      <c r="E94" s="368" t="s">
        <v>269</v>
      </c>
      <c r="F94" s="369" t="s">
        <v>270</v>
      </c>
      <c r="G94" s="234">
        <f>G36+G39+G55+G79</f>
        <v>63135</v>
      </c>
      <c r="H94" s="234">
        <f>H36+H39+H55+H79</f>
        <v>60924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25.5">
      <c r="A100" s="242"/>
      <c r="B100" s="242"/>
      <c r="C100" s="242" t="s">
        <v>854</v>
      </c>
      <c r="D100" s="242" t="s">
        <v>852</v>
      </c>
      <c r="E100" s="243" t="s">
        <v>894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25">
      <selection activeCell="C41" sqref="C41"/>
    </sheetView>
  </sheetViews>
  <sheetFormatPr defaultColWidth="9.375" defaultRowHeight="12.75"/>
  <cols>
    <col min="1" max="1" width="49.50390625" style="38" customWidth="1"/>
    <col min="2" max="2" width="9.00390625" style="38" customWidth="1"/>
    <col min="3" max="3" width="11.875" style="31" customWidth="1"/>
    <col min="4" max="4" width="14.50390625" style="31" customWidth="1"/>
    <col min="5" max="5" width="42.625" style="38" customWidth="1"/>
    <col min="6" max="6" width="9.00390625" style="38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898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3016</v>
      </c>
      <c r="D9" s="90">
        <v>4516</v>
      </c>
      <c r="E9" s="390" t="s">
        <v>283</v>
      </c>
      <c r="F9" s="392" t="s">
        <v>284</v>
      </c>
      <c r="G9" s="99">
        <v>4057</v>
      </c>
      <c r="H9" s="99">
        <v>5783</v>
      </c>
    </row>
    <row r="10" spans="1:8" ht="12">
      <c r="A10" s="390" t="s">
        <v>285</v>
      </c>
      <c r="B10" s="391" t="s">
        <v>286</v>
      </c>
      <c r="C10" s="90">
        <v>486</v>
      </c>
      <c r="D10" s="90">
        <v>501</v>
      </c>
      <c r="E10" s="390" t="s">
        <v>287</v>
      </c>
      <c r="F10" s="392" t="s">
        <v>288</v>
      </c>
      <c r="G10" s="99">
        <v>635</v>
      </c>
      <c r="H10" s="99">
        <v>732</v>
      </c>
    </row>
    <row r="11" spans="1:8" ht="12">
      <c r="A11" s="390" t="s">
        <v>289</v>
      </c>
      <c r="B11" s="391" t="s">
        <v>290</v>
      </c>
      <c r="C11" s="90">
        <v>458</v>
      </c>
      <c r="D11" s="90">
        <v>430</v>
      </c>
      <c r="E11" s="393" t="s">
        <v>291</v>
      </c>
      <c r="F11" s="392" t="s">
        <v>292</v>
      </c>
      <c r="G11" s="99">
        <v>259</v>
      </c>
      <c r="H11" s="99">
        <v>233</v>
      </c>
    </row>
    <row r="12" spans="1:8" ht="12">
      <c r="A12" s="390" t="s">
        <v>293</v>
      </c>
      <c r="B12" s="391" t="s">
        <v>294</v>
      </c>
      <c r="C12" s="90">
        <v>1704</v>
      </c>
      <c r="D12" s="90">
        <v>1877</v>
      </c>
      <c r="E12" s="393" t="s">
        <v>77</v>
      </c>
      <c r="F12" s="392" t="s">
        <v>295</v>
      </c>
      <c r="G12" s="99">
        <v>510</v>
      </c>
      <c r="H12" s="99">
        <v>400</v>
      </c>
    </row>
    <row r="13" spans="1:18" ht="12">
      <c r="A13" s="390" t="s">
        <v>296</v>
      </c>
      <c r="B13" s="391" t="s">
        <v>297</v>
      </c>
      <c r="C13" s="90">
        <v>345</v>
      </c>
      <c r="D13" s="90">
        <v>372</v>
      </c>
      <c r="E13" s="394" t="s">
        <v>50</v>
      </c>
      <c r="F13" s="395" t="s">
        <v>298</v>
      </c>
      <c r="G13" s="417">
        <f>SUM(G9:G12)</f>
        <v>5461</v>
      </c>
      <c r="H13" s="417">
        <f>SUM(H9:H12)</f>
        <v>7148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12">
      <c r="A14" s="390" t="s">
        <v>299</v>
      </c>
      <c r="B14" s="391" t="s">
        <v>300</v>
      </c>
      <c r="C14" s="90">
        <v>662</v>
      </c>
      <c r="D14" s="90">
        <v>842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-1298</v>
      </c>
      <c r="D15" s="91">
        <v>-1271</v>
      </c>
      <c r="E15" s="388" t="s">
        <v>303</v>
      </c>
      <c r="F15" s="397" t="s">
        <v>304</v>
      </c>
      <c r="G15" s="99">
        <v>1</v>
      </c>
      <c r="H15" s="99">
        <v>2</v>
      </c>
    </row>
    <row r="16" spans="1:8" ht="12">
      <c r="A16" s="390" t="s">
        <v>305</v>
      </c>
      <c r="B16" s="391" t="s">
        <v>306</v>
      </c>
      <c r="C16" s="91">
        <v>64</v>
      </c>
      <c r="D16" s="91">
        <v>90</v>
      </c>
      <c r="E16" s="390" t="s">
        <v>307</v>
      </c>
      <c r="F16" s="396" t="s">
        <v>308</v>
      </c>
      <c r="G16" s="101">
        <v>1</v>
      </c>
      <c r="H16" s="101">
        <v>2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5437</v>
      </c>
      <c r="D19" s="93">
        <f>SUM(D9:D17)</f>
        <v>7357</v>
      </c>
      <c r="E19" s="400" t="s">
        <v>315</v>
      </c>
      <c r="F19" s="396" t="s">
        <v>316</v>
      </c>
      <c r="G19" s="99">
        <v>5</v>
      </c>
      <c r="H19" s="99">
        <v>6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/>
      <c r="H20" s="99"/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/>
    </row>
    <row r="22" spans="1:8" ht="24">
      <c r="A22" s="387" t="s">
        <v>322</v>
      </c>
      <c r="B22" s="402" t="s">
        <v>323</v>
      </c>
      <c r="C22" s="90">
        <v>1</v>
      </c>
      <c r="D22" s="90">
        <v>1</v>
      </c>
      <c r="E22" s="400" t="s">
        <v>324</v>
      </c>
      <c r="F22" s="396" t="s">
        <v>325</v>
      </c>
      <c r="G22" s="99">
        <v>2</v>
      </c>
      <c r="H22" s="99">
        <v>6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6</v>
      </c>
      <c r="H23" s="99"/>
    </row>
    <row r="24" spans="1:18" ht="12">
      <c r="A24" s="390" t="s">
        <v>330</v>
      </c>
      <c r="B24" s="402" t="s">
        <v>331</v>
      </c>
      <c r="C24" s="90">
        <v>7</v>
      </c>
      <c r="D24" s="90">
        <v>9</v>
      </c>
      <c r="E24" s="394" t="s">
        <v>102</v>
      </c>
      <c r="F24" s="397" t="s">
        <v>332</v>
      </c>
      <c r="G24" s="100">
        <f>SUM(G19:G23)</f>
        <v>13</v>
      </c>
      <c r="H24" s="100">
        <f>SUM(H19:H23)</f>
        <v>12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24</v>
      </c>
      <c r="D25" s="90">
        <v>32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32</v>
      </c>
      <c r="D26" s="93">
        <f>SUM(D22:D25)</f>
        <v>42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5469</v>
      </c>
      <c r="D28" s="94">
        <f>D26+D19</f>
        <v>7399</v>
      </c>
      <c r="E28" s="188" t="s">
        <v>337</v>
      </c>
      <c r="F28" s="397" t="s">
        <v>338</v>
      </c>
      <c r="G28" s="100">
        <f>G13+G15+G24</f>
        <v>5475</v>
      </c>
      <c r="H28" s="100">
        <f>H13+H15+H24</f>
        <v>7162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6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237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5469</v>
      </c>
      <c r="D33" s="93">
        <f>D28+D31+D32</f>
        <v>7399</v>
      </c>
      <c r="E33" s="188" t="s">
        <v>352</v>
      </c>
      <c r="F33" s="397" t="s">
        <v>353</v>
      </c>
      <c r="G33" s="102">
        <f>G32+G31+G28</f>
        <v>5475</v>
      </c>
      <c r="H33" s="102">
        <f>H32+H31+H28</f>
        <v>7162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6</v>
      </c>
      <c r="D34" s="94">
        <f>IF((H33-D33)&gt;0,H33-D33,0)</f>
        <v>0</v>
      </c>
      <c r="E34" s="406" t="s">
        <v>356</v>
      </c>
      <c r="F34" s="397" t="s">
        <v>357</v>
      </c>
      <c r="G34" s="100"/>
      <c r="H34" s="100">
        <f>IF((D33-H33)&gt;0,D33-H33,0)</f>
        <v>237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/>
      <c r="D35" s="93">
        <v>9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/>
      <c r="D36" s="90">
        <v>9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v>6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/>
      <c r="H39" s="103">
        <v>246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3</v>
      </c>
      <c r="H40" s="99">
        <v>117</v>
      </c>
    </row>
    <row r="41" spans="1:18" ht="12">
      <c r="A41" s="188" t="s">
        <v>373</v>
      </c>
      <c r="B41" s="383" t="s">
        <v>374</v>
      </c>
      <c r="C41" s="97">
        <v>9</v>
      </c>
      <c r="D41" s="97"/>
      <c r="E41" s="188" t="s">
        <v>375</v>
      </c>
      <c r="F41" s="189" t="s">
        <v>376</v>
      </c>
      <c r="G41" s="102"/>
      <c r="H41" s="102">
        <v>129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5475</v>
      </c>
      <c r="D42" s="98">
        <f>D33+D35+D39</f>
        <v>7408</v>
      </c>
      <c r="E42" s="191" t="s">
        <v>379</v>
      </c>
      <c r="F42" s="192" t="s">
        <v>380</v>
      </c>
      <c r="G42" s="102">
        <f>G39+G33</f>
        <v>5475</v>
      </c>
      <c r="H42" s="102">
        <f>H33+H39</f>
        <v>7408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899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894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7" sqref="C47"/>
    </sheetView>
  </sheetViews>
  <sheetFormatPr defaultColWidth="9.37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37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6803</v>
      </c>
      <c r="D10" s="104">
        <v>6755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-5513</v>
      </c>
      <c r="D11" s="104">
        <v>-5886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24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-1982</v>
      </c>
      <c r="D13" s="104">
        <v>-2359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-17</v>
      </c>
      <c r="D14" s="104">
        <v>-35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-39</v>
      </c>
      <c r="D15" s="104">
        <v>-26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0</v>
      </c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24">
      <c r="A17" s="437" t="s">
        <v>401</v>
      </c>
      <c r="B17" s="438" t="s">
        <v>402</v>
      </c>
      <c r="C17" s="104">
        <v>-34</v>
      </c>
      <c r="D17" s="104">
        <v>-17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-3</v>
      </c>
      <c r="D18" s="104">
        <v>-5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-55</v>
      </c>
      <c r="D19" s="104">
        <v>-41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-840</v>
      </c>
      <c r="D20" s="105">
        <f>SUM(D10:D19)</f>
        <v>-1614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-715</v>
      </c>
      <c r="D22" s="104">
        <v>-101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>
        <v>415</v>
      </c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-12</v>
      </c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/>
      <c r="D29" s="104"/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-312</v>
      </c>
      <c r="D32" s="105">
        <f>SUM(D22:D31)</f>
        <v>-101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2501</v>
      </c>
      <c r="D36" s="104">
        <v>1762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 t="e">
        <f>#REF!</f>
        <v>#REF!</v>
      </c>
      <c r="D37" s="104">
        <v>-378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-6</v>
      </c>
      <c r="D38" s="104">
        <v>-15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-39</v>
      </c>
      <c r="D39" s="104">
        <v>-20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</v>
      </c>
      <c r="D40" s="104">
        <v>-1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-1330</v>
      </c>
      <c r="D41" s="104">
        <v>39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 t="e">
        <f>SUM(C34:C41)</f>
        <v>#REF!</v>
      </c>
      <c r="D42" s="105">
        <f>SUM(D34:D41)</f>
        <v>1387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 t="e">
        <f>C42+C32+C20</f>
        <v>#REF!</v>
      </c>
      <c r="D43" s="105">
        <f>D42+D32+D20</f>
        <v>-328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1593</v>
      </c>
      <c r="D44" s="198">
        <v>1175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1566</v>
      </c>
      <c r="D45" s="105">
        <f>D44+D43</f>
        <v>847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1400</v>
      </c>
      <c r="D46" s="106">
        <v>697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166</v>
      </c>
      <c r="D47" s="106">
        <v>150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900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24">
      <c r="A53" s="594"/>
      <c r="B53" s="594"/>
      <c r="C53" s="590" t="s">
        <v>894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A38" sqref="A38"/>
    </sheetView>
  </sheetViews>
  <sheetFormatPr defaultColWidth="9.375" defaultRowHeight="12.75"/>
  <cols>
    <col min="1" max="1" width="48.50390625" style="29" customWidth="1"/>
    <col min="2" max="2" width="8.375" style="45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901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13195</v>
      </c>
      <c r="F11" s="108">
        <f>'справка №1-БАЛАНС'!H22</f>
        <v>696</v>
      </c>
      <c r="G11" s="108">
        <f>'справка №1-БАЛАНС'!H23</f>
        <v>5</v>
      </c>
      <c r="H11" s="110">
        <v>19136</v>
      </c>
      <c r="I11" s="108">
        <f>'справка №1-БАЛАНС'!H28+'справка №1-БАЛАНС'!H31</f>
        <v>3441</v>
      </c>
      <c r="J11" s="108">
        <f>'справка №1-БАЛАНС'!H29+'справка №1-БАЛАНС'!H32</f>
        <v>-6275</v>
      </c>
      <c r="K11" s="110">
        <v>0</v>
      </c>
      <c r="L11" s="451">
        <f>SUM(C11:K11)</f>
        <v>32569</v>
      </c>
      <c r="M11" s="108">
        <f>'справка №1-БАЛАНС'!H39</f>
        <v>12324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13195</v>
      </c>
      <c r="F15" s="111">
        <f t="shared" si="2"/>
        <v>696</v>
      </c>
      <c r="G15" s="111">
        <f t="shared" si="2"/>
        <v>5</v>
      </c>
      <c r="H15" s="111">
        <f t="shared" si="2"/>
        <v>19136</v>
      </c>
      <c r="I15" s="111">
        <f t="shared" si="2"/>
        <v>3441</v>
      </c>
      <c r="J15" s="111">
        <f t="shared" si="2"/>
        <v>-6275</v>
      </c>
      <c r="K15" s="111">
        <f t="shared" si="2"/>
        <v>0</v>
      </c>
      <c r="L15" s="451">
        <f t="shared" si="1"/>
        <v>32569</v>
      </c>
      <c r="M15" s="111">
        <f t="shared" si="2"/>
        <v>12324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9</v>
      </c>
      <c r="J16" s="452">
        <f>+'справка №1-БАЛАНС'!G32</f>
        <v>0</v>
      </c>
      <c r="K16" s="110"/>
      <c r="L16" s="451">
        <f t="shared" si="1"/>
        <v>9</v>
      </c>
      <c r="M16" s="110">
        <v>-3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51">
        <f t="shared" si="1"/>
        <v>0</v>
      </c>
      <c r="M17" s="112">
        <f>M18+M19</f>
        <v>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51">
        <f t="shared" si="1"/>
        <v>0</v>
      </c>
      <c r="M18" s="110"/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51">
        <f t="shared" si="1"/>
        <v>0</v>
      </c>
      <c r="M19" s="110"/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-1</v>
      </c>
      <c r="I28" s="110">
        <v>351</v>
      </c>
      <c r="J28" s="110">
        <v>-350</v>
      </c>
      <c r="K28" s="110"/>
      <c r="L28" s="451">
        <f t="shared" si="1"/>
        <v>0</v>
      </c>
      <c r="M28" s="110"/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13195</v>
      </c>
      <c r="F29" s="109">
        <f t="shared" si="6"/>
        <v>696</v>
      </c>
      <c r="G29" s="109">
        <f t="shared" si="6"/>
        <v>5</v>
      </c>
      <c r="H29" s="109">
        <f t="shared" si="6"/>
        <v>19135</v>
      </c>
      <c r="I29" s="109">
        <f t="shared" si="6"/>
        <v>3801</v>
      </c>
      <c r="J29" s="109">
        <f>J11+J17+J20+J21+J24+J28+J27+J16</f>
        <v>-6625</v>
      </c>
      <c r="K29" s="109">
        <f t="shared" si="6"/>
        <v>0</v>
      </c>
      <c r="L29" s="451">
        <f t="shared" si="1"/>
        <v>32578</v>
      </c>
      <c r="M29" s="109">
        <f>M11+M17+M20+M21+M24+M28+M27+M16</f>
        <v>12321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13195</v>
      </c>
      <c r="F32" s="109">
        <f t="shared" si="7"/>
        <v>696</v>
      </c>
      <c r="G32" s="109">
        <f t="shared" si="7"/>
        <v>5</v>
      </c>
      <c r="H32" s="109">
        <f t="shared" si="7"/>
        <v>19135</v>
      </c>
      <c r="I32" s="109">
        <f t="shared" si="7"/>
        <v>3801</v>
      </c>
      <c r="J32" s="109">
        <f t="shared" si="7"/>
        <v>-6625</v>
      </c>
      <c r="K32" s="109">
        <f t="shared" si="7"/>
        <v>0</v>
      </c>
      <c r="L32" s="451">
        <f t="shared" si="1"/>
        <v>32578</v>
      </c>
      <c r="M32" s="109">
        <f>M29+M30+M31</f>
        <v>12321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902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894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C18" sqref="C18"/>
    </sheetView>
  </sheetViews>
  <sheetFormatPr defaultColWidth="10.625" defaultRowHeight="12.75"/>
  <cols>
    <col min="1" max="1" width="4.125" style="50" customWidth="1"/>
    <col min="2" max="2" width="31.00390625" style="50" customWidth="1"/>
    <col min="3" max="3" width="9.375" style="50" customWidth="1"/>
    <col min="4" max="6" width="9.5039062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50390625" style="50" customWidth="1"/>
    <col min="11" max="11" width="9.375" style="50" customWidth="1"/>
    <col min="12" max="12" width="10.625" style="50" customWidth="1"/>
    <col min="13" max="13" width="9.625" style="50" customWidth="1"/>
    <col min="14" max="14" width="8.50390625" style="50" customWidth="1"/>
    <col min="15" max="15" width="12.50390625" style="50" customWidth="1"/>
    <col min="16" max="16" width="11.125" style="50" customWidth="1"/>
    <col min="17" max="17" width="13.125" style="50" customWidth="1"/>
    <col min="18" max="18" width="11.375" style="50" customWidth="1"/>
    <col min="19" max="16384" width="10.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903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60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4376</v>
      </c>
      <c r="E9" s="259"/>
      <c r="F9" s="259"/>
      <c r="G9" s="125">
        <f>D9+E9-F9</f>
        <v>4376</v>
      </c>
      <c r="H9" s="115"/>
      <c r="I9" s="115"/>
      <c r="J9" s="125">
        <f>G9+H9-I9</f>
        <v>4376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4376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7383</v>
      </c>
      <c r="E10" s="259"/>
      <c r="F10" s="259"/>
      <c r="G10" s="125">
        <f aca="true" t="shared" si="2" ref="G10:G40">D10+E10-F10</f>
        <v>7383</v>
      </c>
      <c r="H10" s="115"/>
      <c r="I10" s="115"/>
      <c r="J10" s="125">
        <f aca="true" t="shared" si="3" ref="J10:J40">G10+H10-I10</f>
        <v>7383</v>
      </c>
      <c r="K10" s="115">
        <v>4321</v>
      </c>
      <c r="L10" s="115">
        <v>75</v>
      </c>
      <c r="M10" s="115"/>
      <c r="N10" s="125">
        <f aca="true" t="shared" si="4" ref="N10:N40">K10+L10-M10</f>
        <v>4396</v>
      </c>
      <c r="O10" s="115"/>
      <c r="P10" s="115"/>
      <c r="Q10" s="125">
        <f t="shared" si="0"/>
        <v>4396</v>
      </c>
      <c r="R10" s="125">
        <f t="shared" si="1"/>
        <v>2987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29510</v>
      </c>
      <c r="E11" s="259">
        <v>6</v>
      </c>
      <c r="F11" s="259">
        <v>2</v>
      </c>
      <c r="G11" s="125">
        <f t="shared" si="2"/>
        <v>29514</v>
      </c>
      <c r="H11" s="115"/>
      <c r="I11" s="115"/>
      <c r="J11" s="125">
        <f t="shared" si="3"/>
        <v>29514</v>
      </c>
      <c r="K11" s="115">
        <v>12509</v>
      </c>
      <c r="L11" s="115">
        <v>257</v>
      </c>
      <c r="M11" s="115">
        <v>1</v>
      </c>
      <c r="N11" s="125">
        <f t="shared" si="4"/>
        <v>12765</v>
      </c>
      <c r="O11" s="115"/>
      <c r="P11" s="115"/>
      <c r="Q11" s="125">
        <f t="shared" si="0"/>
        <v>12765</v>
      </c>
      <c r="R11" s="125">
        <f t="shared" si="1"/>
        <v>16749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2340</v>
      </c>
      <c r="E12" s="259"/>
      <c r="F12" s="259"/>
      <c r="G12" s="125">
        <f t="shared" si="2"/>
        <v>2340</v>
      </c>
      <c r="H12" s="115"/>
      <c r="I12" s="115"/>
      <c r="J12" s="125">
        <f t="shared" si="3"/>
        <v>2340</v>
      </c>
      <c r="K12" s="115">
        <v>1163</v>
      </c>
      <c r="L12" s="115">
        <v>18</v>
      </c>
      <c r="M12" s="115"/>
      <c r="N12" s="125">
        <f t="shared" si="4"/>
        <v>1181</v>
      </c>
      <c r="O12" s="115"/>
      <c r="P12" s="115"/>
      <c r="Q12" s="125">
        <f t="shared" si="0"/>
        <v>1181</v>
      </c>
      <c r="R12" s="125">
        <f t="shared" si="1"/>
        <v>1159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1897</v>
      </c>
      <c r="E13" s="259">
        <v>16</v>
      </c>
      <c r="F13" s="259">
        <v>41</v>
      </c>
      <c r="G13" s="125">
        <f t="shared" si="2"/>
        <v>1872</v>
      </c>
      <c r="H13" s="115"/>
      <c r="I13" s="115"/>
      <c r="J13" s="125">
        <f t="shared" si="3"/>
        <v>1872</v>
      </c>
      <c r="K13" s="115">
        <v>1341</v>
      </c>
      <c r="L13" s="115">
        <v>27</v>
      </c>
      <c r="M13" s="115">
        <v>41</v>
      </c>
      <c r="N13" s="125">
        <f t="shared" si="4"/>
        <v>1327</v>
      </c>
      <c r="O13" s="115"/>
      <c r="P13" s="115"/>
      <c r="Q13" s="125">
        <f t="shared" si="0"/>
        <v>1327</v>
      </c>
      <c r="R13" s="125">
        <f t="shared" si="1"/>
        <v>545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345</v>
      </c>
      <c r="E14" s="259">
        <v>4</v>
      </c>
      <c r="F14" s="259">
        <v>1</v>
      </c>
      <c r="G14" s="125">
        <f t="shared" si="2"/>
        <v>348</v>
      </c>
      <c r="H14" s="115"/>
      <c r="I14" s="115"/>
      <c r="J14" s="125">
        <f t="shared" si="3"/>
        <v>348</v>
      </c>
      <c r="K14" s="115">
        <v>300</v>
      </c>
      <c r="L14" s="115">
        <v>7</v>
      </c>
      <c r="M14" s="115">
        <v>1</v>
      </c>
      <c r="N14" s="125">
        <f t="shared" si="4"/>
        <v>306</v>
      </c>
      <c r="O14" s="115"/>
      <c r="P14" s="115"/>
      <c r="Q14" s="125">
        <f t="shared" si="0"/>
        <v>306</v>
      </c>
      <c r="R14" s="125">
        <f t="shared" si="1"/>
        <v>42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5907</v>
      </c>
      <c r="E15" s="259">
        <v>1264</v>
      </c>
      <c r="F15" s="259">
        <v>2</v>
      </c>
      <c r="G15" s="125">
        <f t="shared" si="2"/>
        <v>7169</v>
      </c>
      <c r="H15" s="115"/>
      <c r="I15" s="115"/>
      <c r="J15" s="125">
        <f t="shared" si="3"/>
        <v>7169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7169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2237</v>
      </c>
      <c r="E16" s="259">
        <v>4</v>
      </c>
      <c r="F16" s="259">
        <v>2</v>
      </c>
      <c r="G16" s="125">
        <f t="shared" si="2"/>
        <v>2239</v>
      </c>
      <c r="H16" s="115"/>
      <c r="I16" s="115"/>
      <c r="J16" s="125">
        <f t="shared" si="3"/>
        <v>2239</v>
      </c>
      <c r="K16" s="115">
        <v>1110</v>
      </c>
      <c r="L16" s="115">
        <v>28</v>
      </c>
      <c r="M16" s="115">
        <v>2</v>
      </c>
      <c r="N16" s="125">
        <f t="shared" si="4"/>
        <v>1136</v>
      </c>
      <c r="O16" s="115"/>
      <c r="P16" s="115"/>
      <c r="Q16" s="125">
        <f t="shared" si="5"/>
        <v>1136</v>
      </c>
      <c r="R16" s="125">
        <f t="shared" si="6"/>
        <v>1103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53995</v>
      </c>
      <c r="E17" s="264">
        <f aca="true" t="shared" si="7" ref="E17:P17">SUM(E9:E16)</f>
        <v>1294</v>
      </c>
      <c r="F17" s="264">
        <f t="shared" si="7"/>
        <v>48</v>
      </c>
      <c r="G17" s="125">
        <f t="shared" si="2"/>
        <v>55241</v>
      </c>
      <c r="H17" s="126">
        <f t="shared" si="7"/>
        <v>0</v>
      </c>
      <c r="I17" s="126">
        <f t="shared" si="7"/>
        <v>0</v>
      </c>
      <c r="J17" s="125">
        <f t="shared" si="3"/>
        <v>55241</v>
      </c>
      <c r="K17" s="126">
        <f t="shared" si="7"/>
        <v>20744</v>
      </c>
      <c r="L17" s="126">
        <f t="shared" si="7"/>
        <v>412</v>
      </c>
      <c r="M17" s="126">
        <f t="shared" si="7"/>
        <v>45</v>
      </c>
      <c r="N17" s="125">
        <f t="shared" si="4"/>
        <v>21111</v>
      </c>
      <c r="O17" s="126">
        <f t="shared" si="7"/>
        <v>0</v>
      </c>
      <c r="P17" s="126">
        <f t="shared" si="7"/>
        <v>0</v>
      </c>
      <c r="Q17" s="125">
        <f t="shared" si="5"/>
        <v>21111</v>
      </c>
      <c r="R17" s="125">
        <f t="shared" si="6"/>
        <v>34130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236</v>
      </c>
      <c r="L18" s="113">
        <v>4</v>
      </c>
      <c r="M18" s="113"/>
      <c r="N18" s="125">
        <f t="shared" si="4"/>
        <v>240</v>
      </c>
      <c r="O18" s="113"/>
      <c r="P18" s="113"/>
      <c r="Q18" s="125">
        <f t="shared" si="5"/>
        <v>240</v>
      </c>
      <c r="R18" s="125">
        <f t="shared" si="6"/>
        <v>167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60</v>
      </c>
      <c r="E22" s="259"/>
      <c r="F22" s="259"/>
      <c r="G22" s="125">
        <f t="shared" si="2"/>
        <v>60</v>
      </c>
      <c r="H22" s="115"/>
      <c r="I22" s="115"/>
      <c r="J22" s="125">
        <f t="shared" si="3"/>
        <v>60</v>
      </c>
      <c r="K22" s="115">
        <v>49</v>
      </c>
      <c r="L22" s="115">
        <v>2</v>
      </c>
      <c r="M22" s="115"/>
      <c r="N22" s="125">
        <f t="shared" si="4"/>
        <v>51</v>
      </c>
      <c r="O22" s="115"/>
      <c r="P22" s="115"/>
      <c r="Q22" s="125">
        <f t="shared" si="5"/>
        <v>51</v>
      </c>
      <c r="R22" s="125">
        <f t="shared" si="6"/>
        <v>9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/>
      <c r="E23" s="259"/>
      <c r="F23" s="259"/>
      <c r="G23" s="125">
        <f t="shared" si="2"/>
        <v>0</v>
      </c>
      <c r="H23" s="115"/>
      <c r="I23" s="115"/>
      <c r="J23" s="125">
        <f t="shared" si="3"/>
        <v>0</v>
      </c>
      <c r="K23" s="115"/>
      <c r="L23" s="115"/>
      <c r="M23" s="115"/>
      <c r="N23" s="125">
        <f t="shared" si="4"/>
        <v>0</v>
      </c>
      <c r="O23" s="115"/>
      <c r="P23" s="115"/>
      <c r="Q23" s="125">
        <f t="shared" si="5"/>
        <v>0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953</v>
      </c>
      <c r="E24" s="259">
        <v>0</v>
      </c>
      <c r="F24" s="259"/>
      <c r="G24" s="125">
        <f t="shared" si="2"/>
        <v>953</v>
      </c>
      <c r="H24" s="115"/>
      <c r="I24" s="115"/>
      <c r="J24" s="125">
        <f t="shared" si="3"/>
        <v>953</v>
      </c>
      <c r="K24" s="115">
        <v>275</v>
      </c>
      <c r="L24" s="115">
        <v>40</v>
      </c>
      <c r="M24" s="115"/>
      <c r="N24" s="125">
        <f t="shared" si="4"/>
        <v>315</v>
      </c>
      <c r="O24" s="115"/>
      <c r="P24" s="115"/>
      <c r="Q24" s="125">
        <f t="shared" si="5"/>
        <v>315</v>
      </c>
      <c r="R24" s="125">
        <f t="shared" si="6"/>
        <v>638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1013</v>
      </c>
      <c r="E25" s="260">
        <f aca="true" t="shared" si="8" ref="E25:P25">SUM(E21:E24)</f>
        <v>0</v>
      </c>
      <c r="F25" s="260">
        <f t="shared" si="8"/>
        <v>0</v>
      </c>
      <c r="G25" s="117">
        <f t="shared" si="2"/>
        <v>1013</v>
      </c>
      <c r="H25" s="116">
        <f t="shared" si="8"/>
        <v>0</v>
      </c>
      <c r="I25" s="116">
        <f t="shared" si="8"/>
        <v>0</v>
      </c>
      <c r="J25" s="117">
        <f t="shared" si="3"/>
        <v>1013</v>
      </c>
      <c r="K25" s="116">
        <f t="shared" si="8"/>
        <v>324</v>
      </c>
      <c r="L25" s="116">
        <f t="shared" si="8"/>
        <v>42</v>
      </c>
      <c r="M25" s="116">
        <f t="shared" si="8"/>
        <v>0</v>
      </c>
      <c r="N25" s="117">
        <f t="shared" si="4"/>
        <v>366</v>
      </c>
      <c r="O25" s="116">
        <f t="shared" si="8"/>
        <v>0</v>
      </c>
      <c r="P25" s="116">
        <f t="shared" si="8"/>
        <v>0</v>
      </c>
      <c r="Q25" s="117">
        <f t="shared" si="5"/>
        <v>366</v>
      </c>
      <c r="R25" s="117">
        <f t="shared" si="6"/>
        <v>647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36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210</v>
      </c>
      <c r="G27" s="122">
        <f t="shared" si="2"/>
        <v>2370</v>
      </c>
      <c r="H27" s="121">
        <f t="shared" si="9"/>
        <v>0</v>
      </c>
      <c r="I27" s="121">
        <f t="shared" si="9"/>
        <v>0</v>
      </c>
      <c r="J27" s="122">
        <f t="shared" si="3"/>
        <v>2370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2370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210</v>
      </c>
      <c r="G30" s="125">
        <f t="shared" si="2"/>
        <v>2370</v>
      </c>
      <c r="H30" s="123"/>
      <c r="I30" s="123"/>
      <c r="J30" s="125">
        <f t="shared" si="3"/>
        <v>2370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2370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24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210</v>
      </c>
      <c r="G38" s="125">
        <f t="shared" si="2"/>
        <v>2370</v>
      </c>
      <c r="H38" s="126">
        <f t="shared" si="13"/>
        <v>0</v>
      </c>
      <c r="I38" s="126">
        <f t="shared" si="13"/>
        <v>0</v>
      </c>
      <c r="J38" s="125">
        <f t="shared" si="3"/>
        <v>2370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2370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59353</v>
      </c>
      <c r="E40" s="599">
        <f>E17+E18+E25+E38+E39</f>
        <v>1294</v>
      </c>
      <c r="F40" s="599">
        <f>F17+F18+F25+F38+F39</f>
        <v>258</v>
      </c>
      <c r="G40" s="125">
        <f t="shared" si="2"/>
        <v>60389</v>
      </c>
      <c r="H40" s="599">
        <f>H17+H18+H25+H38+H39</f>
        <v>0</v>
      </c>
      <c r="I40" s="599">
        <f>I17+I18+I25+I38+I39</f>
        <v>0</v>
      </c>
      <c r="J40" s="125">
        <f t="shared" si="3"/>
        <v>60389</v>
      </c>
      <c r="K40" s="599">
        <f>K17+K18+K25+K38+K39</f>
        <v>21304</v>
      </c>
      <c r="L40" s="599">
        <f>L17+L18+L25+L38+L39</f>
        <v>458</v>
      </c>
      <c r="M40" s="599">
        <f>M17+M18+M25+M38+M39</f>
        <v>45</v>
      </c>
      <c r="N40" s="125">
        <f t="shared" si="4"/>
        <v>21717</v>
      </c>
      <c r="O40" s="599">
        <f>O17+O18+O25+O38+O39</f>
        <v>0</v>
      </c>
      <c r="P40" s="599">
        <f>P17+P18+P25+P38+P39</f>
        <v>0</v>
      </c>
      <c r="Q40" s="125">
        <f t="shared" si="10"/>
        <v>21717</v>
      </c>
      <c r="R40" s="125">
        <f t="shared" si="11"/>
        <v>38672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904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96" sqref="C96"/>
    </sheetView>
  </sheetViews>
  <sheetFormatPr defaultColWidth="10.625" defaultRowHeight="12.75"/>
  <cols>
    <col min="1" max="1" width="45.375" style="50" customWidth="1"/>
    <col min="2" max="2" width="8.375" style="54" customWidth="1"/>
    <col min="3" max="3" width="14.5039062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625" style="50" hidden="1" customWidth="1"/>
    <col min="27" max="16384" width="10.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4314</v>
      </c>
      <c r="D15" s="167"/>
      <c r="E15" s="180">
        <f t="shared" si="0"/>
        <v>4314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4314</v>
      </c>
      <c r="D19" s="163">
        <f>D11+D15+D16</f>
        <v>0</v>
      </c>
      <c r="E19" s="178">
        <f>E11+E15+E16</f>
        <v>4314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65</v>
      </c>
      <c r="D21" s="167">
        <v>61</v>
      </c>
      <c r="E21" s="180">
        <f t="shared" si="0"/>
        <v>4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657</v>
      </c>
      <c r="D24" s="179">
        <f>SUM(D25:D27)</f>
        <v>657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657</v>
      </c>
      <c r="D25" s="167">
        <v>657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1866</v>
      </c>
      <c r="D28" s="167">
        <v>1723</v>
      </c>
      <c r="E28" s="180">
        <f t="shared" si="0"/>
        <v>143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204</v>
      </c>
      <c r="D29" s="167">
        <v>178</v>
      </c>
      <c r="E29" s="180">
        <f t="shared" si="0"/>
        <v>26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44</v>
      </c>
      <c r="D31" s="167">
        <v>12</v>
      </c>
      <c r="E31" s="180">
        <f t="shared" si="0"/>
        <v>32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54</v>
      </c>
      <c r="D32" s="167">
        <v>41</v>
      </c>
      <c r="E32" s="180">
        <f t="shared" si="0"/>
        <v>13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546</v>
      </c>
      <c r="D33" s="164">
        <f>SUM(D34:D37)</f>
        <v>476</v>
      </c>
      <c r="E33" s="181">
        <f>SUM(E34:E37)</f>
        <v>70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/>
      <c r="D34" s="167"/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546</v>
      </c>
      <c r="D35" s="167">
        <v>476</v>
      </c>
      <c r="E35" s="180">
        <f t="shared" si="0"/>
        <v>70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521</v>
      </c>
      <c r="D38" s="164">
        <f>SUM(D39:D42)</f>
        <v>142</v>
      </c>
      <c r="E38" s="181">
        <f>SUM(E39:E42)</f>
        <v>379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521</v>
      </c>
      <c r="D42" s="167">
        <v>142</v>
      </c>
      <c r="E42" s="180">
        <f t="shared" si="0"/>
        <v>379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3939</v>
      </c>
      <c r="D43" s="163">
        <f>D24+D28+D29+D31+D30+D32+D33+D38</f>
        <v>3229</v>
      </c>
      <c r="E43" s="178">
        <f>E24+E28+E29+E31+E30+E32+E33+E38</f>
        <v>710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8318</v>
      </c>
      <c r="D44" s="162">
        <f>D43+D21+D19+D9</f>
        <v>3290</v>
      </c>
      <c r="E44" s="178">
        <f>E43+E21+E19+E9</f>
        <v>5028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24">
      <c r="A52" s="519" t="s">
        <v>690</v>
      </c>
      <c r="B52" s="520" t="s">
        <v>691</v>
      </c>
      <c r="C52" s="162">
        <f>SUM(C53:C55)</f>
        <v>145</v>
      </c>
      <c r="D52" s="162">
        <f>SUM(D53:D55)</f>
        <v>145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>
        <v>145</v>
      </c>
      <c r="D55" s="167">
        <v>145</v>
      </c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24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24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24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439</v>
      </c>
      <c r="D64" s="167"/>
      <c r="E64" s="179">
        <f t="shared" si="1"/>
        <v>439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439</v>
      </c>
      <c r="D65" s="168"/>
      <c r="E65" s="179">
        <f t="shared" si="1"/>
        <v>439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584</v>
      </c>
      <c r="D66" s="162">
        <f>D52+D56+D61+D62+D63+D64</f>
        <v>145</v>
      </c>
      <c r="E66" s="179">
        <f t="shared" si="1"/>
        <v>439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24">
      <c r="A71" s="519" t="s">
        <v>690</v>
      </c>
      <c r="B71" s="520" t="s">
        <v>720</v>
      </c>
      <c r="C71" s="164">
        <f>SUM(C72:C74)</f>
        <v>7028</v>
      </c>
      <c r="D71" s="164">
        <f>SUM(D72:D74)</f>
        <v>7028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24">
      <c r="A74" s="531" t="s">
        <v>725</v>
      </c>
      <c r="B74" s="520" t="s">
        <v>726</v>
      </c>
      <c r="C74" s="167">
        <v>7028</v>
      </c>
      <c r="D74" s="167">
        <v>7028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3267</v>
      </c>
      <c r="D75" s="162">
        <f>D76+D78</f>
        <v>3267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3267</v>
      </c>
      <c r="D76" s="167">
        <v>3267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24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24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24">
      <c r="A80" s="519" t="s">
        <v>735</v>
      </c>
      <c r="B80" s="520" t="s">
        <v>736</v>
      </c>
      <c r="C80" s="162">
        <f>SUM(C81:C84)</f>
        <v>415</v>
      </c>
      <c r="D80" s="162">
        <f>SUM(D81:D84)</f>
        <v>415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24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24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352</v>
      </c>
      <c r="D83" s="167">
        <v>352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24">
      <c r="A84" s="519" t="s">
        <v>743</v>
      </c>
      <c r="B84" s="520" t="s">
        <v>744</v>
      </c>
      <c r="C84" s="167">
        <v>63</v>
      </c>
      <c r="D84" s="167">
        <v>63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4828</v>
      </c>
      <c r="D85" s="163">
        <f>SUM(D86:D90)+D94</f>
        <v>4475</v>
      </c>
      <c r="E85" s="163">
        <f>SUM(E86:E90)+E94</f>
        <v>353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/>
      <c r="D86" s="167"/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1792</v>
      </c>
      <c r="D87" s="167">
        <v>1579</v>
      </c>
      <c r="E87" s="179">
        <f t="shared" si="1"/>
        <v>213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1821</v>
      </c>
      <c r="D88" s="167">
        <v>1807</v>
      </c>
      <c r="E88" s="179">
        <f t="shared" si="1"/>
        <v>14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869</v>
      </c>
      <c r="D89" s="167">
        <v>743</v>
      </c>
      <c r="E89" s="179">
        <f t="shared" si="1"/>
        <v>126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149</v>
      </c>
      <c r="D90" s="162">
        <f>SUM(D91:D93)</f>
        <v>149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/>
      <c r="D91" s="167"/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22</v>
      </c>
      <c r="D92" s="167">
        <v>22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127</v>
      </c>
      <c r="D93" s="167">
        <v>127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197</v>
      </c>
      <c r="D94" s="167">
        <v>197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1844</v>
      </c>
      <c r="D95" s="167">
        <v>1844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17382</v>
      </c>
      <c r="D96" s="163">
        <f>D85+D80+D75+D71+D95</f>
        <v>17029</v>
      </c>
      <c r="E96" s="163">
        <f>E85+E80+E75+E71+E95</f>
        <v>353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18027</v>
      </c>
      <c r="D97" s="163">
        <f>D96+D68+D66</f>
        <v>17174</v>
      </c>
      <c r="E97" s="163">
        <f>E96+E68+E66</f>
        <v>853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37</v>
      </c>
      <c r="D104" s="167"/>
      <c r="E104" s="167">
        <v>18</v>
      </c>
      <c r="F104" s="186">
        <f>C104+D104-E104</f>
        <v>19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37</v>
      </c>
      <c r="D105" s="162">
        <f>SUM(D102:D104)</f>
        <v>0</v>
      </c>
      <c r="E105" s="162">
        <f>SUM(E102:E104)</f>
        <v>18</v>
      </c>
      <c r="F105" s="162">
        <f>SUM(F102:F104)</f>
        <v>19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899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894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50390625" style="118" customWidth="1"/>
    <col min="7" max="7" width="12.50390625" style="118" customWidth="1"/>
    <col min="8" max="8" width="14.125" style="118" customWidth="1"/>
    <col min="9" max="9" width="16.625" style="118" customWidth="1"/>
    <col min="10" max="16384" width="10.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901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2251608</v>
      </c>
      <c r="D12" s="154"/>
      <c r="E12" s="154"/>
      <c r="F12" s="154">
        <v>2176</v>
      </c>
      <c r="G12" s="154"/>
      <c r="H12" s="154"/>
      <c r="I12" s="588">
        <f>F12+G12-H12</f>
        <v>2176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2277473</v>
      </c>
      <c r="D17" s="267">
        <f t="shared" si="1"/>
        <v>0</v>
      </c>
      <c r="E17" s="267">
        <f t="shared" si="1"/>
        <v>0</v>
      </c>
      <c r="F17" s="267">
        <f t="shared" si="1"/>
        <v>2370</v>
      </c>
      <c r="G17" s="267">
        <f t="shared" si="1"/>
        <v>0</v>
      </c>
      <c r="H17" s="267">
        <f t="shared" si="1"/>
        <v>0</v>
      </c>
      <c r="I17" s="588">
        <f t="shared" si="0"/>
        <v>2370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24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894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25">
      <selection activeCell="C46" sqref="C46"/>
    </sheetView>
  </sheetViews>
  <sheetFormatPr defaultColWidth="10.625" defaultRowHeight="12.75"/>
  <cols>
    <col min="1" max="1" width="42.00390625" style="58" customWidth="1"/>
    <col min="2" max="2" width="8.375" style="88" customWidth="1"/>
    <col min="3" max="3" width="17.375" style="58" customWidth="1"/>
    <col min="4" max="4" width="18.50390625" style="58" customWidth="1"/>
    <col min="5" max="5" width="17.125" style="58" customWidth="1"/>
    <col min="6" max="6" width="15.50390625" style="58" customWidth="1"/>
    <col min="7" max="16384" width="10.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906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40</v>
      </c>
      <c r="D28" s="605"/>
      <c r="E28" s="603">
        <v>40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2370</v>
      </c>
      <c r="D29" s="605"/>
      <c r="E29" s="603">
        <f>E17+E28</f>
        <v>210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2370</v>
      </c>
      <c r="D30" s="604"/>
      <c r="E30" s="600">
        <f>E29</f>
        <v>210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907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612" t="s">
        <v>894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FAVORIT-X</cp:lastModifiedBy>
  <cp:lastPrinted>2014-05-28T09:20:36Z</cp:lastPrinted>
  <dcterms:created xsi:type="dcterms:W3CDTF">2000-06-29T12:02:40Z</dcterms:created>
  <dcterms:modified xsi:type="dcterms:W3CDTF">2014-05-29T06:17:48Z</dcterms:modified>
  <cp:category/>
  <cp:version/>
  <cp:contentType/>
  <cp:contentStatus/>
</cp:coreProperties>
</file>