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<sst xmlns="http://schemas.openxmlformats.org/spreadsheetml/2006/main" count="797" uniqueCount="616">
  <si>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</si>
  <si>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</si>
  <si>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</si>
  <si>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</si>
  <si>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</si>
  <si>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</si>
  <si>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</si>
  <si>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</si>
  <si>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</si>
  <si>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</si>
  <si>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</si>
  <si>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</si>
  <si>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</si>
  <si>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</si>
  <si>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</si>
  <si>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</si>
  <si>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</si>
  <si>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</si>
  <si>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</si>
  <si>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</si>
  <si>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</si>
  <si>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</si>
  <si>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</si>
  <si>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</si>
  <si>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</si>
  <si>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</si>
  <si>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</si>
  <si>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</si>
  <si>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</si>
  <si>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</si>
  <si>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</si>
  <si>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</si>
  <si>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</si>
  <si>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</si>
  <si>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</si>
  <si>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</si>
  <si>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</si>
  <si>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</si>
  <si>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</si>
  <si>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</si>
  <si>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</si>
  <si>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</si>
  <si>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</si>
  <si>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</si>
  <si>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</si>
  <si>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</si>
  <si>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</si>
  <si>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</si>
  <si>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</si>
  <si>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</si>
  <si>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</si>
  <si>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</si>
  <si>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</si>
  <si>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</si>
  <si>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</si>
  <si>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</si>
  <si>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</si>
  <si>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</si>
  <si>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</si>
  <si>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</si>
  <si>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</si>
  <si>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</si>
  <si>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</si>
  <si>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</si>
  <si>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</si>
  <si>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</si>
  <si>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</si>
  <si>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</si>
  <si>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</si>
  <si>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</si>
  <si>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</si>
  <si>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</si>
  <si>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</si>
  <si>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</si>
  <si>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</si>
  <si>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</si>
  <si>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</si>
  <si>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</si>
  <si>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</si>
  <si>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</si>
  <si>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</si>
  <si>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</si>
  <si>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</si>
  <si>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</si>
  <si>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</si>
  <si>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</si>
  <si>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</si>
  <si>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</si>
  <si>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</si>
  <si>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</si>
  <si>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</si>
  <si>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</si>
  <si>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</si>
  <si>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</si>
  <si>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</si>
  <si>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</si>
  <si>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</si>
  <si>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</si>
  <si>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</si>
  <si>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</si>
  <si>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</si>
  <si>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</si>
  <si>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</si>
  <si>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</si>
  <si>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</si>
  <si>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</si>
  <si>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</si>
  <si>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</si>
  <si>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</si>
  <si>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</si>
  <si>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</si>
  <si>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</si>
  <si>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</si>
  <si>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</si>
  <si>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</si>
  <si>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</si>
  <si>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</si>
  <si>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</si>
  <si>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</si>
  <si>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</si>
  <si>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</si>
  <si>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</si>
  <si>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</si>
  <si>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</si>
  <si>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</si>
  <si>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</si>
  <si>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</si>
  <si>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</si>
  <si>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</si>
  <si>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</si>
  <si>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</si>
  <si>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</si>
  <si>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</si>
  <si>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</si>
  <si>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</si>
  <si>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</si>
  <si>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</si>
  <si>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</si>
  <si>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</si>
  <si>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</si>
  <si>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</si>
  <si>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</si>
  <si>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</si>
  <si>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</si>
  <si>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</si>
  <si>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</si>
  <si>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</si>
  <si>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</si>
  <si>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</si>
  <si>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</si>
  <si>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</si>
  <si>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</si>
  <si>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</si>
  <si>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</si>
  <si>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</si>
  <si>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</si>
  <si>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</si>
  <si>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</si>
  <si>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</si>
  <si>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</si>
  <si>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</si>
  <si>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</si>
  <si>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</si>
  <si>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</si>
  <si>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</si>
  <si>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</si>
  <si>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</si>
  <si>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</si>
  <si>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</si>
  <si>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</si>
  <si>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</si>
  <si>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</si>
  <si>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</si>
  <si>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</si>
  <si>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</si>
  <si>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</si>
  <si>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</si>
  <si>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</si>
  <si>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</si>
  <si>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</si>
  <si>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</si>
  <si>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</si>
  <si>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</si>
  <si>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</si>
  <si>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</si>
  <si>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</si>
  <si>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</si>
  <si>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</si>
  <si>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</si>
  <si>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</si>
  <si>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</si>
  <si>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</si>
  <si>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</si>
  <si>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</si>
  <si>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</si>
  <si>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</si>
  <si>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</si>
  <si>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</si>
  <si>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</si>
  <si>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</si>
  <si>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</si>
  <si>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</si>
  <si>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</si>
  <si>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</si>
  <si>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</si>
  <si>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</si>
  <si>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</si>
  <si>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</si>
  <si>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</si>
  <si>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</si>
  <si>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</si>
  <si>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</si>
  <si>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</si>
  <si>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</si>
  <si>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</si>
  <si>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</si>
  <si>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</si>
  <si>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</si>
  <si>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</si>
  <si>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</si>
  <si>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</si>
  <si>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</si>
  <si>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</si>
  <si>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</si>
  <si>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</si>
  <si>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</si>
  <si>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</si>
  <si>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</si>
  <si>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</si>
  <si>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</si>
  <si>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</si>
  <si>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</si>
  <si>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</si>
  <si>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</si>
  <si>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</si>
  <si>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</si>
  <si>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</si>
  <si>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</si>
  <si>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</si>
  <si>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</si>
  <si>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</si>
  <si>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</si>
  <si>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</si>
  <si>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</si>
  <si>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</si>
  <si>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</si>
  <si>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</si>
  <si>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</si>
  <si>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</si>
  <si>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</si>
  <si>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</si>
  <si>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</si>
  <si>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</si>
  <si>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</si>
  <si>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</si>
  <si>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</si>
  <si>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</si>
  <si>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</si>
  <si>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</si>
  <si>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</si>
  <si>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</si>
  <si>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</si>
  <si>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</si>
  <si>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</si>
  <si>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</si>
  <si>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</si>
  <si>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</si>
  <si>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</si>
  <si>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</si>
  <si>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</si>
  <si>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</si>
  <si>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</si>
  <si>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</si>
  <si>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</si>
  <si>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</si>
  <si>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</si>
  <si>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</si>
  <si>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</si>
  <si>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</si>
  <si>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</si>
  <si>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</si>
  <si>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</si>
  <si>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</si>
  <si>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</si>
  <si>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</si>
  <si>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</si>
  <si>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</si>
  <si>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</si>
  <si>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</si>
  <si>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</si>
  <si>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</si>
  <si>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</si>
  <si>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</si>
  <si>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</si>
  <si>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</si>
  <si>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</si>
  <si>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</si>
  <si>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</si>
  <si>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</si>
  <si>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</si>
  <si>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</si>
  <si>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</si>
  <si>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</si>
  <si>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</si>
  <si>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</si>
  <si>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</si>
  <si>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</si>
  <si>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</si>
  <si>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</si>
  <si>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</si>
  <si>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</si>
  <si>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</si>
  <si>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</si>
  <si>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</si>
  <si>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</si>
  <si>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</si>
  <si>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</si>
  <si>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</si>
  <si>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</si>
  <si>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</si>
  <si>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</si>
  <si>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</si>
  <si>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</si>
  <si>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</si>
  <si>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</si>
  <si>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</si>
  <si>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</si>
  <si>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</si>
  <si>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</si>
  <si>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</si>
  <si>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</si>
  <si>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</si>
  <si>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</si>
  <si>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</si>
  <si>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</si>
  <si>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</si>
  <si>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</si>
  <si>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</si>
  <si>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</si>
  <si>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</si>
  <si>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</si>
  <si>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</si>
  <si>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</si>
  <si>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</si>
  <si>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</si>
  <si>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</si>
  <si>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</si>
  <si>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</si>
  <si>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</si>
  <si>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</si>
  <si>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</si>
  <si>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</si>
  <si>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</si>
  <si>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</si>
  <si>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</si>
  <si>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</si>
  <si>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</si>
  <si>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</si>
  <si>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</si>
  <si>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</si>
  <si>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</si>
  <si>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</si>
  <si>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</si>
  <si>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</si>
  <si>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</si>
  <si>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</si>
  <si>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</si>
  <si>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</si>
  <si>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</si>
  <si>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</si>
  <si>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</si>
  <si>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</si>
  <si>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</si>
  <si>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</si>
  <si>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</si>
  <si>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</si>
  <si>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</si>
  <si>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</si>
  <si>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</si>
  <si>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</si>
  <si>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</si>
  <si>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</si>
  <si>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</si>
  <si>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</si>
  <si>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</si>
  <si>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</si>
  <si>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</si>
  <si>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</si>
  <si>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</si>
  <si>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</si>
  <si>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</si>
  <si>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</si>
  <si>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</si>
  <si>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</si>
  <si>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</si>
  <si>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</si>
  <si>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</si>
  <si>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</si>
  <si>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</si>
  <si>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</si>
  <si>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</si>
  <si>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</si>
  <si>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</si>
  <si>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</si>
  <si>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</si>
  <si>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</si>
  <si>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</si>
  <si>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</si>
  <si>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</si>
  <si>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</si>
  <si>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</si>
  <si>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</si>
  <si>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</si>
  <si>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</si>
  <si>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</si>
  <si>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</si>
  <si>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</si>
  <si>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</si>
  <si>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</si>
  <si>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</si>
  <si>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</si>
  <si>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</si>
  <si>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</si>
  <si>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</si>
  <si>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</si>
  <si>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</si>
  <si>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</si>
  <si>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</si>
  <si>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</si>
  <si>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</si>
  <si>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</si>
  <si>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</si>
  <si>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</si>
  <si>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</si>
  <si>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</si>
  <si>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</si>
  <si>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</si>
  <si>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</si>
  <si>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</si>
  <si>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</si>
  <si>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</si>
  <si>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</si>
  <si>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</si>
  <si>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</si>
  <si>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</si>
  <si>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</si>
  <si>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</si>
  <si>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</si>
  <si>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</si>
  <si>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</si>
  <si>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</si>
  <si>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</si>
  <si>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</si>
  <si>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</si>
  <si>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</si>
  <si>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</si>
  <si>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</si>
  <si>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</si>
  <si>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</si>
  <si>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</si>
  <si>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</si>
  <si>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</si>
  <si>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</si>
  <si>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</si>
  <si>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</si>
  <si>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</si>
  <si>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</si>
  <si>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</si>
  <si>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</si>
  <si>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</si>
  <si>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</si>
  <si>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</si>
  <si>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</si>
  <si>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</si>
  <si>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</si>
  <si>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</si>
  <si>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</si>
  <si>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</si>
  <si>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</si>
  <si>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</si>
  <si>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</si>
  <si>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</si>
  <si>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</si>
  <si>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</si>
  <si>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</si>
  <si>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</si>
  <si>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</si>
  <si>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</si>
  <si>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</si>
  <si>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</si>
  <si>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</si>
  <si>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</si>
  <si>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</si>
  <si>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</si>
  <si>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</si>
  <si>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</si>
  <si>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</si>
  <si>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</si>
  <si>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</si>
  <si>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</si>
  <si>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</si>
  <si>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</si>
  <si>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</si>
  <si>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</si>
  <si>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</si>
  <si>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</si>
  <si>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</si>
  <si>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</si>
  <si>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</si>
  <si>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</si>
  <si>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</si>
  <si>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</si>
  <si>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</si>
  <si>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</si>
  <si>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</si>
  <si>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</si>
  <si>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</si>
  <si>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</si>
  <si>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</si>
  <si>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</si>
  <si>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</si>
  <si>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</si>
  <si>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</si>
  <si>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</si>
  <si>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</si>
  <si>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</si>
  <si>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</si>
  <si>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</si>
  <si>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</si>
  <si>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</si>
  <si>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</si>
  <si>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</si>
  <si>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</si>
  <si>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</si>
  <si>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</si>
  <si>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</si>
  <si>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</si>
  <si>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</si>
  <si>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</si>
  <si>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</si>
  <si>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</si>
  <si>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</si>
  <si>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</si>
  <si>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</si>
  <si>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</si>
  <si>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</si>
  <si>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</si>
  <si>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</si>
  <si>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</si>
  <si>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</si>
  <si>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</si>
  <si>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</si>
  <si>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</si>
  <si>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</si>
  <si>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</si>
  <si>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</si>
  <si>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</si>
  <si>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</si>
  <si>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</si>
  <si>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</si>
  <si>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</si>
  <si>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</si>
  <si>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</si>
  <si>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</si>
  <si>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</si>
  <si>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</si>
  <si>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</si>
  <si>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</si>
  <si>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</si>
  <si>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</si>
  <si>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</si>
  <si>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</si>
  <si>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</si>
  <si>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</si>
  <si>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</si>
  <si>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</si>
  <si>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</si>
  <si>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</si>
  <si>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</si>
  <si>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</si>
  <si>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</si>
  <si>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</si>
  <si>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</si>
  <si>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</si>
  <si>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</si>
  <si>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</si>
  <si>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</si>
  <si>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</si>
  <si>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</si>
  <si>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</si>
  <si>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</si>
  <si>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</si>
  <si>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</si>
  <si>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</si>
  <si>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</si>
  <si>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</si>
  <si>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</si>
  <si>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</si>
  <si>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</si>
  <si>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</si>
  <si>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</si>
  <si>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</si>
  <si>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</si>
  <si>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</si>
  <si>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</si>
  <si>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</si>
  <si>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</si>
  <si>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</si>
  <si>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</si>
  <si>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</si>
  <si>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</si>
  <si>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</si>
  <si>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</si>
  <si>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</si>
  <si>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</si>
  <si>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31.03.2010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</si>
</sst>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TmsCyr"/>
      <family val="0"/>
    </font>
    <font>
      <u val="single"/>
      <sz val="10"/>
      <color indexed="36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2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1"/>
    </font>
    <font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4" t="s">
        <v>601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615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30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52</v>
      </c>
      <c r="C12" s="26">
        <v>52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2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0</v>
      </c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84</v>
      </c>
      <c r="C19" s="32">
        <f>SUM(C11:C18)</f>
        <v>85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154</v>
      </c>
      <c r="F24" s="21">
        <v>130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154</v>
      </c>
      <c r="F25" s="21">
        <v>130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-12</v>
      </c>
      <c r="F27" s="21">
        <v>24</v>
      </c>
    </row>
    <row r="28" spans="1:6" ht="12.75" customHeight="1">
      <c r="A28" s="34" t="s">
        <v>48</v>
      </c>
      <c r="B28" s="24">
        <v>497</v>
      </c>
      <c r="C28" s="26">
        <v>497</v>
      </c>
      <c r="D28" s="28" t="s">
        <v>49</v>
      </c>
      <c r="E28" s="29">
        <f>SUM(E25,E26,E27)</f>
        <v>142</v>
      </c>
      <c r="F28" s="29">
        <f>SUM(F25:F27)</f>
        <v>154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1413</v>
      </c>
      <c r="F29" s="29">
        <f>SUM(F14,F22,F28)</f>
        <v>1425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f>328+10</f>
        <v>338</v>
      </c>
      <c r="C35" s="26">
        <v>326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893</v>
      </c>
      <c r="C38" s="18">
        <f>SUM(C27:C37)</f>
        <v>881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14</v>
      </c>
      <c r="C41" s="26">
        <v>14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14</v>
      </c>
      <c r="C42" s="18">
        <f>SUM(C40:C41)</f>
        <v>14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991</v>
      </c>
      <c r="C44" s="18">
        <f>SUM(C19,C25,C38,C42,C43)</f>
        <v>980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2</v>
      </c>
      <c r="F47" s="29">
        <v>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15</v>
      </c>
      <c r="F54" s="29">
        <f>SUM(F44:F52)-F46</f>
        <v>14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144</v>
      </c>
      <c r="C56" s="26">
        <v>144</v>
      </c>
      <c r="D56" s="35" t="s">
        <v>98</v>
      </c>
      <c r="E56" s="29">
        <f>SUM(E42,E54)</f>
        <v>15</v>
      </c>
      <c r="F56" s="29">
        <f>SUM(F54)</f>
        <v>14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125</v>
      </c>
      <c r="C61" s="26">
        <v>128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271</v>
      </c>
      <c r="C62" s="18">
        <f>SUM(C55:C61)</f>
        <v>274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3</v>
      </c>
      <c r="C71" s="26">
        <v>9</v>
      </c>
      <c r="D71" s="24"/>
      <c r="E71" s="24"/>
      <c r="F71" s="21"/>
    </row>
    <row r="72" spans="1:6" ht="12.75" customHeight="1">
      <c r="A72" s="25" t="s">
        <v>112</v>
      </c>
      <c r="B72" s="24">
        <v>163</v>
      </c>
      <c r="C72" s="26">
        <v>176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166</v>
      </c>
      <c r="C75" s="18">
        <f>SUM(C70:C74)</f>
        <v>185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437</v>
      </c>
      <c r="C77" s="18">
        <f>SUM(C54,C62,C69,C75,C76)</f>
        <v>459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1428</v>
      </c>
      <c r="C78" s="18">
        <f>SUM(C44,C77)</f>
        <v>1439</v>
      </c>
      <c r="D78" s="35" t="s">
        <v>118</v>
      </c>
      <c r="E78" s="29">
        <f>SUM(E29,E41,E56)</f>
        <v>1428</v>
      </c>
      <c r="F78" s="29">
        <f>SUM(F29,F41,F56)</f>
        <v>1439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40288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4">
      <selection activeCell="C43" sqref="C43"/>
    </sheetView>
  </sheetViews>
  <sheetFormatPr defaultColWidth="9.00390625" defaultRowHeight="12.75"/>
  <cols>
    <col min="1" max="1" width="48.375" style="144" customWidth="1"/>
    <col min="2" max="2" width="24.625" style="144" customWidth="1"/>
    <col min="3" max="3" width="20.50390625" style="144" customWidth="1"/>
    <col min="4" max="16384" width="9.375" style="144" customWidth="1"/>
  </cols>
  <sheetData>
    <row r="1" spans="1:3" ht="12.75">
      <c r="A1" s="291"/>
      <c r="B1" s="291"/>
      <c r="C1" s="291" t="s">
        <v>482</v>
      </c>
    </row>
    <row r="2" spans="1:3" ht="12.75">
      <c r="A2" s="508" t="s">
        <v>271</v>
      </c>
      <c r="B2" s="508"/>
      <c r="C2" s="508"/>
    </row>
    <row r="3" spans="1:3" ht="12.75">
      <c r="A3" s="508" t="s">
        <v>483</v>
      </c>
      <c r="B3" s="508"/>
      <c r="C3" s="508"/>
    </row>
    <row r="4" spans="1:3" ht="12.75">
      <c r="A4" s="508" t="str">
        <f>'БАЛАНС-3м.'!A3:F3</f>
        <v>на "БУЛГАР ЧЕХ ИНВЕСТ ХОЛДИНГ" АД - СМОЛЯН</v>
      </c>
      <c r="B4" s="508"/>
      <c r="C4" s="508"/>
    </row>
    <row r="5" spans="1:3" ht="12.75">
      <c r="A5" s="508" t="str">
        <f>'БАЛАНС-3м.'!A4:F4</f>
        <v>към 31.03.2010</v>
      </c>
      <c r="B5" s="508"/>
      <c r="C5" s="508"/>
    </row>
    <row r="6" spans="1:3" ht="13.5" thickBot="1">
      <c r="A6" s="291" t="s">
        <v>484</v>
      </c>
      <c r="B6" s="291"/>
      <c r="C6" s="291" t="s">
        <v>372</v>
      </c>
    </row>
    <row r="7" spans="1:3" ht="13.5" thickBot="1">
      <c r="A7" s="504" t="s">
        <v>485</v>
      </c>
      <c r="B7" s="506" t="s">
        <v>486</v>
      </c>
      <c r="C7" s="507"/>
    </row>
    <row r="8" spans="1:3" ht="13.5" thickBot="1">
      <c r="A8" s="505"/>
      <c r="B8" s="294" t="s">
        <v>487</v>
      </c>
      <c r="C8" s="295" t="s">
        <v>488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598</v>
      </c>
      <c r="B10" s="298"/>
      <c r="C10" s="299"/>
    </row>
    <row r="11" spans="1:3" ht="12.75">
      <c r="A11" s="300" t="s">
        <v>489</v>
      </c>
      <c r="B11" s="301">
        <v>2</v>
      </c>
      <c r="C11" s="302">
        <v>2</v>
      </c>
    </row>
    <row r="12" spans="1:3" ht="12.75">
      <c r="A12" s="300" t="s">
        <v>490</v>
      </c>
      <c r="B12" s="301"/>
      <c r="C12" s="302"/>
    </row>
    <row r="13" spans="1:3" ht="12.75">
      <c r="A13" s="300" t="s">
        <v>491</v>
      </c>
      <c r="B13" s="303"/>
      <c r="C13" s="304"/>
    </row>
    <row r="14" spans="1:3" ht="12.75">
      <c r="A14" s="300" t="s">
        <v>492</v>
      </c>
      <c r="B14" s="303"/>
      <c r="C14" s="304"/>
    </row>
    <row r="15" spans="1:3" ht="13.5" thickBot="1">
      <c r="A15" s="305" t="s">
        <v>493</v>
      </c>
      <c r="B15" s="306"/>
      <c r="C15" s="307"/>
    </row>
    <row r="16" spans="1:3" ht="13.5" thickBot="1">
      <c r="A16" s="308" t="s">
        <v>494</v>
      </c>
      <c r="B16" s="409">
        <f>SUM(B11:B15)</f>
        <v>2</v>
      </c>
      <c r="C16" s="410">
        <f>SUM(C11:C15)</f>
        <v>2</v>
      </c>
    </row>
    <row r="17" spans="1:3" ht="12.75">
      <c r="A17" s="297" t="s">
        <v>495</v>
      </c>
      <c r="B17" s="298"/>
      <c r="C17" s="299"/>
    </row>
    <row r="18" spans="1:3" ht="12.75">
      <c r="A18" s="300" t="s">
        <v>496</v>
      </c>
      <c r="B18" s="303"/>
      <c r="C18" s="304"/>
    </row>
    <row r="19" spans="1:3" ht="12.75">
      <c r="A19" s="300" t="s">
        <v>497</v>
      </c>
      <c r="B19" s="301"/>
      <c r="C19" s="302"/>
    </row>
    <row r="20" spans="1:3" ht="12.75">
      <c r="A20" s="300" t="s">
        <v>498</v>
      </c>
      <c r="B20" s="303"/>
      <c r="C20" s="304"/>
    </row>
    <row r="21" spans="1:3" ht="12.75">
      <c r="A21" s="300" t="s">
        <v>499</v>
      </c>
      <c r="B21" s="303"/>
      <c r="C21" s="304"/>
    </row>
    <row r="22" spans="1:3" ht="12.75">
      <c r="A22" s="300" t="s">
        <v>500</v>
      </c>
      <c r="B22" s="303"/>
      <c r="C22" s="304"/>
    </row>
    <row r="23" spans="1:3" ht="12.75">
      <c r="A23" s="300" t="s">
        <v>501</v>
      </c>
      <c r="B23" s="303"/>
      <c r="C23" s="304"/>
    </row>
    <row r="24" spans="1:3" ht="12.75">
      <c r="A24" s="300" t="s">
        <v>497</v>
      </c>
      <c r="B24" s="303"/>
      <c r="C24" s="304"/>
    </row>
    <row r="25" spans="1:3" ht="12.75">
      <c r="A25" s="300" t="s">
        <v>498</v>
      </c>
      <c r="B25" s="303"/>
      <c r="C25" s="304"/>
    </row>
    <row r="26" spans="1:3" ht="12.75">
      <c r="A26" s="300" t="s">
        <v>499</v>
      </c>
      <c r="B26" s="303"/>
      <c r="C26" s="304"/>
    </row>
    <row r="27" spans="1:3" ht="12.75">
      <c r="A27" s="300" t="s">
        <v>500</v>
      </c>
      <c r="B27" s="303"/>
      <c r="C27" s="304"/>
    </row>
    <row r="28" spans="1:3" ht="12.75">
      <c r="A28" s="300" t="s">
        <v>502</v>
      </c>
      <c r="B28" s="303"/>
      <c r="C28" s="304"/>
    </row>
    <row r="29" spans="1:3" ht="12.75">
      <c r="A29" s="300" t="s">
        <v>503</v>
      </c>
      <c r="B29" s="303"/>
      <c r="C29" s="304"/>
    </row>
    <row r="30" spans="1:3" ht="12.75">
      <c r="A30" s="300" t="s">
        <v>504</v>
      </c>
      <c r="B30" s="303"/>
      <c r="C30" s="304"/>
    </row>
    <row r="31" spans="1:3" ht="12.75">
      <c r="A31" s="300" t="s">
        <v>505</v>
      </c>
      <c r="B31" s="303"/>
      <c r="C31" s="304"/>
    </row>
    <row r="32" spans="1:3" ht="13.5" thickBot="1">
      <c r="A32" s="305" t="s">
        <v>506</v>
      </c>
      <c r="B32" s="306"/>
      <c r="C32" s="391"/>
    </row>
    <row r="33" spans="1:3" ht="27" customHeight="1" thickBot="1">
      <c r="A33" s="308" t="s">
        <v>507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'БАЛАНС-3м.'!A81</f>
        <v>40288</v>
      </c>
      <c r="B35" s="310" t="s">
        <v>508</v>
      </c>
      <c r="C35" s="310" t="s">
        <v>509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O33" sqref="O33"/>
    </sheetView>
  </sheetViews>
  <sheetFormatPr defaultColWidth="9.00390625" defaultRowHeight="12.75"/>
  <cols>
    <col min="1" max="1" width="52.50390625" style="144" customWidth="1"/>
    <col min="2" max="2" width="31.00390625" style="144" customWidth="1"/>
    <col min="3" max="16384" width="9.375" style="144" customWidth="1"/>
  </cols>
  <sheetData>
    <row r="1" spans="1:2" ht="17.25" customHeight="1">
      <c r="A1" s="311"/>
      <c r="B1" s="311" t="s">
        <v>510</v>
      </c>
    </row>
    <row r="2" spans="1:2" ht="17.25" customHeight="1">
      <c r="A2" s="509" t="s">
        <v>271</v>
      </c>
      <c r="B2" s="509"/>
    </row>
    <row r="3" spans="1:2" ht="12.75">
      <c r="A3" s="509" t="s">
        <v>511</v>
      </c>
      <c r="B3" s="509"/>
    </row>
    <row r="4" spans="1:2" ht="15.75" customHeight="1">
      <c r="A4" s="509" t="str">
        <f>'БАЛАНС-3м.'!A3:F3</f>
        <v>на "БУЛГАР ЧЕХ ИНВЕСТ ХОЛДИНГ" АД - СМОЛЯН</v>
      </c>
      <c r="B4" s="509"/>
    </row>
    <row r="5" spans="1:2" ht="12.75">
      <c r="A5" s="509" t="str">
        <f>'БАЛАНС-3м.'!A4:F4</f>
        <v>към 31.03.2010</v>
      </c>
      <c r="B5" s="509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512</v>
      </c>
    </row>
    <row r="8" spans="1:2" ht="12.75">
      <c r="A8" s="315" t="s">
        <v>513</v>
      </c>
      <c r="B8" s="316" t="s">
        <v>456</v>
      </c>
    </row>
    <row r="9" spans="1:2" ht="20.25" customHeight="1">
      <c r="A9" s="317" t="s">
        <v>514</v>
      </c>
      <c r="B9" s="318"/>
    </row>
    <row r="10" spans="1:2" ht="14.25" customHeight="1">
      <c r="A10" s="319" t="s">
        <v>515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516</v>
      </c>
      <c r="B12" s="320">
        <f>SUM(B11)</f>
        <v>0</v>
      </c>
    </row>
    <row r="13" spans="1:2" ht="17.25" customHeight="1">
      <c r="A13" s="317" t="s">
        <v>517</v>
      </c>
      <c r="B13" s="318"/>
    </row>
    <row r="14" spans="1:2" ht="18" customHeight="1">
      <c r="A14" s="319" t="s">
        <v>518</v>
      </c>
      <c r="B14" s="318"/>
    </row>
    <row r="15" spans="1:2" ht="12.75" customHeight="1">
      <c r="A15" s="319" t="s">
        <v>519</v>
      </c>
      <c r="B15" s="318"/>
    </row>
    <row r="16" spans="1:2" ht="12.75">
      <c r="A16" s="319" t="s">
        <v>520</v>
      </c>
      <c r="B16" s="318"/>
    </row>
    <row r="17" spans="1:2" ht="14.25" customHeight="1" thickBot="1">
      <c r="A17" s="322" t="s">
        <v>521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'БАЛАНС-3м.'!A81</f>
        <v>40288</v>
      </c>
      <c r="B21" s="311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47" sqref="C47:D47"/>
    </sheetView>
  </sheetViews>
  <sheetFormatPr defaultColWidth="9.00390625" defaultRowHeight="12.75"/>
  <cols>
    <col min="1" max="1" width="15.125" style="144" customWidth="1"/>
    <col min="2" max="2" width="54.625" style="144" customWidth="1"/>
    <col min="3" max="3" width="0.12890625" style="144" hidden="1" customWidth="1"/>
    <col min="4" max="4" width="18.375" style="144" customWidth="1"/>
    <col min="5" max="16384" width="9.375" style="144" customWidth="1"/>
  </cols>
  <sheetData>
    <row r="1" spans="1:4" ht="16.5" customHeight="1">
      <c r="A1" s="324"/>
      <c r="C1" s="510" t="s">
        <v>523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524</v>
      </c>
      <c r="B3" s="513"/>
      <c r="C3" s="513"/>
      <c r="D3" s="513"/>
    </row>
    <row r="4" spans="1:4" ht="16.5" customHeight="1">
      <c r="A4" s="513" t="str">
        <f>'БАЛАНС-3м.'!A3:F3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'БАЛАНС-3м.'!A4:F4</f>
        <v>към 31.03.2010</v>
      </c>
      <c r="B5" s="514"/>
      <c r="C5" s="514"/>
      <c r="D5" s="514"/>
    </row>
    <row r="6" spans="1:4" ht="13.5" thickBot="1">
      <c r="A6" s="324"/>
      <c r="B6" s="324"/>
      <c r="C6" s="324"/>
      <c r="D6" s="324" t="s">
        <v>525</v>
      </c>
    </row>
    <row r="7" spans="1:4" ht="30" customHeight="1" thickBot="1">
      <c r="A7" s="325"/>
      <c r="B7" s="326" t="s">
        <v>229</v>
      </c>
      <c r="C7" s="327" t="s">
        <v>526</v>
      </c>
      <c r="D7" s="328" t="s">
        <v>512</v>
      </c>
    </row>
    <row r="8" spans="1:4" ht="13.5" thickBot="1">
      <c r="A8" s="325"/>
      <c r="B8" s="326" t="s">
        <v>243</v>
      </c>
      <c r="C8" s="326" t="s">
        <v>527</v>
      </c>
      <c r="D8" s="328">
        <v>1</v>
      </c>
    </row>
    <row r="9" spans="1:4" ht="19.5" customHeight="1">
      <c r="A9" s="329" t="s">
        <v>528</v>
      </c>
      <c r="B9" s="330" t="s">
        <v>529</v>
      </c>
      <c r="C9" s="331"/>
      <c r="D9" s="408">
        <v>154</v>
      </c>
    </row>
    <row r="10" spans="1:4" ht="15.75" customHeight="1">
      <c r="A10" s="332" t="s">
        <v>530</v>
      </c>
      <c r="B10" s="333" t="s">
        <v>531</v>
      </c>
      <c r="C10" s="334"/>
      <c r="D10" s="408">
        <v>130</v>
      </c>
    </row>
    <row r="11" spans="1:4" ht="18.75" customHeight="1">
      <c r="A11" s="332" t="s">
        <v>532</v>
      </c>
      <c r="B11" s="333" t="s">
        <v>533</v>
      </c>
      <c r="C11" s="334"/>
      <c r="D11" s="336"/>
    </row>
    <row r="12" spans="1:4" ht="17.25" customHeight="1">
      <c r="A12" s="337" t="s">
        <v>292</v>
      </c>
      <c r="B12" s="334" t="s">
        <v>534</v>
      </c>
      <c r="C12" s="334"/>
      <c r="D12" s="335">
        <v>24</v>
      </c>
    </row>
    <row r="13" spans="1:4" ht="30" customHeight="1">
      <c r="A13" s="337" t="s">
        <v>294</v>
      </c>
      <c r="B13" s="334" t="s">
        <v>535</v>
      </c>
      <c r="C13" s="334"/>
      <c r="D13" s="336"/>
    </row>
    <row r="14" spans="1:4" ht="18.75" customHeight="1">
      <c r="A14" s="337" t="s">
        <v>296</v>
      </c>
      <c r="B14" s="334" t="s">
        <v>536</v>
      </c>
      <c r="C14" s="334"/>
      <c r="D14" s="335"/>
    </row>
    <row r="15" spans="1:4" ht="17.25" customHeight="1">
      <c r="A15" s="337" t="s">
        <v>298</v>
      </c>
      <c r="B15" s="334" t="s">
        <v>537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24</v>
      </c>
    </row>
    <row r="17" spans="1:4" ht="18.75" customHeight="1">
      <c r="A17" s="332" t="s">
        <v>314</v>
      </c>
      <c r="B17" s="333" t="s">
        <v>538</v>
      </c>
      <c r="C17" s="334"/>
      <c r="D17" s="336"/>
    </row>
    <row r="18" spans="1:4" ht="17.25" customHeight="1">
      <c r="A18" s="337" t="s">
        <v>292</v>
      </c>
      <c r="B18" s="334" t="s">
        <v>539</v>
      </c>
      <c r="C18" s="334"/>
      <c r="D18" s="335"/>
    </row>
    <row r="19" spans="1:4" ht="14.25" customHeight="1">
      <c r="A19" s="337" t="s">
        <v>294</v>
      </c>
      <c r="B19" s="334" t="s">
        <v>540</v>
      </c>
      <c r="C19" s="334"/>
      <c r="D19" s="335"/>
    </row>
    <row r="20" spans="1:4" ht="13.5" customHeight="1">
      <c r="A20" s="337" t="s">
        <v>296</v>
      </c>
      <c r="B20" s="334" t="s">
        <v>541</v>
      </c>
      <c r="C20" s="334"/>
      <c r="D20" s="335"/>
    </row>
    <row r="21" spans="1:4" ht="12.75" customHeight="1">
      <c r="A21" s="337"/>
      <c r="B21" s="334" t="s">
        <v>542</v>
      </c>
      <c r="C21" s="334"/>
      <c r="D21" s="336"/>
    </row>
    <row r="22" spans="1:4" ht="12.75">
      <c r="A22" s="337" t="s">
        <v>298</v>
      </c>
      <c r="B22" s="334" t="s">
        <v>543</v>
      </c>
      <c r="C22" s="334"/>
      <c r="D22" s="336"/>
    </row>
    <row r="23" spans="1:4" ht="15.75" customHeight="1">
      <c r="A23" s="337" t="s">
        <v>300</v>
      </c>
      <c r="B23" s="334" t="s">
        <v>544</v>
      </c>
      <c r="C23" s="334"/>
      <c r="D23" s="335"/>
    </row>
    <row r="24" spans="1:4" ht="13.5" customHeight="1">
      <c r="A24" s="337" t="s">
        <v>302</v>
      </c>
      <c r="B24" s="334" t="s">
        <v>545</v>
      </c>
      <c r="C24" s="334"/>
      <c r="D24" s="335"/>
    </row>
    <row r="25" spans="1:4" ht="14.25" customHeight="1">
      <c r="A25" s="337" t="s">
        <v>304</v>
      </c>
      <c r="B25" s="334" t="s">
        <v>529</v>
      </c>
      <c r="C25" s="334"/>
      <c r="D25" s="335"/>
    </row>
    <row r="26" spans="1:4" ht="14.25" customHeight="1">
      <c r="A26" s="337"/>
      <c r="B26" s="338" t="s">
        <v>546</v>
      </c>
      <c r="C26" s="334"/>
      <c r="D26" s="339">
        <f>SUM(D17:D25)</f>
        <v>0</v>
      </c>
    </row>
    <row r="27" spans="1:4" ht="15" customHeight="1">
      <c r="A27" s="332" t="s">
        <v>322</v>
      </c>
      <c r="B27" s="333" t="s">
        <v>547</v>
      </c>
      <c r="C27" s="334"/>
      <c r="D27" s="418">
        <f>SUM(-D26,D16)+D10</f>
        <v>154</v>
      </c>
    </row>
    <row r="28" spans="1:4" ht="12.75" customHeight="1">
      <c r="A28" s="340" t="s">
        <v>548</v>
      </c>
      <c r="B28" s="341" t="s">
        <v>549</v>
      </c>
      <c r="C28" s="334"/>
      <c r="D28" s="339"/>
    </row>
    <row r="29" spans="1:4" ht="16.5" customHeight="1">
      <c r="A29" s="332" t="s">
        <v>530</v>
      </c>
      <c r="B29" s="333" t="s">
        <v>550</v>
      </c>
      <c r="C29" s="334"/>
      <c r="D29" s="335"/>
    </row>
    <row r="30" spans="1:4" ht="13.5" customHeight="1">
      <c r="A30" s="332" t="s">
        <v>532</v>
      </c>
      <c r="B30" s="333" t="s">
        <v>551</v>
      </c>
      <c r="C30" s="334"/>
      <c r="D30" s="336"/>
    </row>
    <row r="31" spans="1:4" ht="13.5" customHeight="1">
      <c r="A31" s="337" t="s">
        <v>292</v>
      </c>
      <c r="B31" s="334" t="s">
        <v>552</v>
      </c>
      <c r="C31" s="334"/>
      <c r="D31" s="335"/>
    </row>
    <row r="32" spans="1:4" ht="12.75">
      <c r="A32" s="337" t="s">
        <v>294</v>
      </c>
      <c r="B32" s="334" t="s">
        <v>553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0</v>
      </c>
    </row>
    <row r="34" spans="1:4" ht="12" customHeight="1">
      <c r="A34" s="332" t="s">
        <v>554</v>
      </c>
      <c r="B34" s="333" t="s">
        <v>555</v>
      </c>
      <c r="C34" s="334"/>
      <c r="D34" s="336"/>
    </row>
    <row r="35" spans="1:4" ht="15" customHeight="1">
      <c r="A35" s="337" t="s">
        <v>292</v>
      </c>
      <c r="B35" s="334" t="s">
        <v>556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546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557</v>
      </c>
      <c r="C39" s="344"/>
      <c r="D39" s="350">
        <f>SUM(D38,D33)</f>
        <v>0</v>
      </c>
    </row>
    <row r="40" spans="1:4" ht="12.75">
      <c r="A40" s="351" t="s">
        <v>558</v>
      </c>
      <c r="B40" s="352" t="s">
        <v>559</v>
      </c>
      <c r="C40" s="344"/>
      <c r="D40" s="345"/>
    </row>
    <row r="41" spans="1:4" ht="12.75">
      <c r="A41" s="343" t="s">
        <v>292</v>
      </c>
      <c r="B41" s="344" t="s">
        <v>560</v>
      </c>
      <c r="C41" s="344"/>
      <c r="D41" s="350"/>
    </row>
    <row r="42" spans="1:4" ht="13.5" thickBot="1">
      <c r="A42" s="353" t="s">
        <v>294</v>
      </c>
      <c r="B42" s="354" t="s">
        <v>561</v>
      </c>
      <c r="C42" s="354"/>
      <c r="D42" s="392">
        <v>12</v>
      </c>
    </row>
    <row r="43" spans="1:4" ht="12.75">
      <c r="A43" s="355"/>
      <c r="B43" s="355"/>
      <c r="C43" s="355"/>
      <c r="D43" s="355"/>
    </row>
    <row r="44" spans="1:4" ht="38.25" customHeight="1">
      <c r="A44" s="511" t="s">
        <v>599</v>
      </c>
      <c r="B44" s="511"/>
      <c r="C44" s="511"/>
      <c r="D44" s="511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'БАЛАНС-3м.'!A81</f>
        <v>40288</v>
      </c>
      <c r="B47" s="356" t="s">
        <v>562</v>
      </c>
      <c r="C47" s="512" t="s">
        <v>563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4">
      <selection activeCell="E14" sqref="E14"/>
    </sheetView>
  </sheetViews>
  <sheetFormatPr defaultColWidth="9.00390625" defaultRowHeight="12.75"/>
  <cols>
    <col min="1" max="1" width="45.00390625" style="144" customWidth="1"/>
    <col min="2" max="7" width="13.625" style="144" customWidth="1"/>
    <col min="8" max="16384" width="9.375" style="144" customWidth="1"/>
  </cols>
  <sheetData>
    <row r="1" spans="1:7" ht="12.75" customHeight="1">
      <c r="A1" s="357"/>
      <c r="E1" s="357"/>
      <c r="F1" s="516" t="s">
        <v>564</v>
      </c>
      <c r="G1" s="516"/>
    </row>
    <row r="2" spans="1:7" ht="12.75" customHeight="1">
      <c r="A2" s="515" t="s">
        <v>565</v>
      </c>
      <c r="B2" s="515"/>
      <c r="C2" s="515"/>
      <c r="D2" s="515"/>
      <c r="E2" s="515"/>
      <c r="F2" s="515"/>
      <c r="G2" s="515"/>
    </row>
    <row r="3" spans="1:7" ht="12.75">
      <c r="A3" s="515" t="s">
        <v>566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'БАЛАНС-3м.'!A3:F3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'БАЛАНС-3м.'!A4:F4</f>
        <v>към 31.03.2010</v>
      </c>
      <c r="B5" s="515"/>
      <c r="C5" s="515"/>
      <c r="D5" s="515"/>
      <c r="E5" s="515"/>
      <c r="F5" s="515"/>
      <c r="G5" s="515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8" t="s">
        <v>567</v>
      </c>
      <c r="B7" s="519" t="s">
        <v>568</v>
      </c>
      <c r="C7" s="519"/>
      <c r="D7" s="519"/>
      <c r="E7" s="519" t="s">
        <v>569</v>
      </c>
      <c r="F7" s="519"/>
      <c r="G7" s="520"/>
    </row>
    <row r="8" spans="1:7" ht="24.75" customHeight="1" thickBot="1">
      <c r="A8" s="518"/>
      <c r="B8" s="519" t="s">
        <v>570</v>
      </c>
      <c r="C8" s="521" t="s">
        <v>571</v>
      </c>
      <c r="D8" s="522"/>
      <c r="E8" s="519" t="s">
        <v>572</v>
      </c>
      <c r="F8" s="521" t="s">
        <v>573</v>
      </c>
      <c r="G8" s="523"/>
    </row>
    <row r="9" spans="1:7" ht="35.25" customHeight="1" thickBot="1">
      <c r="A9" s="518"/>
      <c r="B9" s="519"/>
      <c r="C9" s="362" t="s">
        <v>574</v>
      </c>
      <c r="D9" s="362" t="s">
        <v>575</v>
      </c>
      <c r="E9" s="519"/>
      <c r="F9" s="360" t="s">
        <v>574</v>
      </c>
      <c r="G9" s="363" t="s">
        <v>575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576</v>
      </c>
      <c r="B11" s="365"/>
      <c r="C11" s="365"/>
      <c r="D11" s="365"/>
      <c r="E11" s="365"/>
      <c r="F11" s="365"/>
      <c r="G11" s="366"/>
    </row>
    <row r="12" spans="1:7" ht="12.75">
      <c r="A12" s="367" t="s">
        <v>577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578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579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580</v>
      </c>
      <c r="B15" s="368"/>
      <c r="C15" s="368"/>
      <c r="D15" s="368"/>
      <c r="E15" s="368"/>
      <c r="F15" s="368"/>
      <c r="G15" s="369"/>
    </row>
    <row r="16" spans="1:7" ht="12.75">
      <c r="A16" s="370" t="s">
        <v>581</v>
      </c>
      <c r="B16" s="368"/>
      <c r="C16" s="368"/>
      <c r="D16" s="368"/>
      <c r="E16" s="368"/>
      <c r="F16" s="368"/>
      <c r="G16" s="369"/>
    </row>
    <row r="17" spans="1:7" ht="12.75">
      <c r="A17" s="370" t="s">
        <v>582</v>
      </c>
      <c r="B17" s="368"/>
      <c r="C17" s="368"/>
      <c r="D17" s="368"/>
      <c r="E17" s="368">
        <v>138</v>
      </c>
      <c r="F17" s="368"/>
      <c r="G17" s="369">
        <v>14</v>
      </c>
    </row>
    <row r="18" spans="1:7" ht="13.5" thickBot="1">
      <c r="A18" s="371" t="s">
        <v>583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584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138</v>
      </c>
      <c r="F19" s="412">
        <f t="shared" si="0"/>
        <v>0</v>
      </c>
      <c r="G19" s="417">
        <f t="shared" si="0"/>
        <v>14</v>
      </c>
    </row>
    <row r="20" spans="1:7" ht="12.75">
      <c r="A20" s="375" t="s">
        <v>585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586</v>
      </c>
      <c r="B21" s="368"/>
      <c r="C21" s="368"/>
      <c r="D21" s="368"/>
      <c r="E21" s="368"/>
      <c r="F21" s="368"/>
      <c r="G21" s="369"/>
    </row>
    <row r="22" spans="1:7" ht="12.75">
      <c r="A22" s="367" t="s">
        <v>577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578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579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580</v>
      </c>
      <c r="B25" s="368"/>
      <c r="C25" s="368"/>
      <c r="D25" s="368"/>
      <c r="E25" s="368"/>
      <c r="F25" s="368"/>
      <c r="G25" s="369"/>
    </row>
    <row r="26" spans="1:7" ht="12.75">
      <c r="A26" s="370" t="s">
        <v>581</v>
      </c>
      <c r="B26" s="368"/>
      <c r="C26" s="368"/>
      <c r="D26" s="368"/>
      <c r="E26" s="368"/>
      <c r="F26" s="368"/>
      <c r="G26" s="369"/>
    </row>
    <row r="27" spans="1:7" ht="12.75">
      <c r="A27" s="370" t="s">
        <v>582</v>
      </c>
      <c r="B27" s="368"/>
      <c r="C27" s="368"/>
      <c r="D27" s="368"/>
      <c r="E27" s="368"/>
      <c r="F27" s="368"/>
      <c r="G27" s="369"/>
    </row>
    <row r="28" spans="1:7" ht="13.5" thickBot="1">
      <c r="A28" s="371" t="s">
        <v>583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584</v>
      </c>
      <c r="B29" s="362"/>
      <c r="C29" s="362"/>
      <c r="D29" s="362"/>
      <c r="E29" s="362"/>
      <c r="F29" s="362"/>
      <c r="G29" s="363"/>
    </row>
    <row r="30" spans="1:7" ht="12.75">
      <c r="A30" s="375" t="s">
        <v>585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587</v>
      </c>
      <c r="B31" s="368"/>
      <c r="C31" s="368"/>
      <c r="D31" s="368"/>
      <c r="E31" s="368"/>
      <c r="F31" s="368"/>
      <c r="G31" s="369"/>
    </row>
    <row r="32" spans="1:7" ht="12.75">
      <c r="A32" s="378" t="s">
        <v>577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578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588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589</v>
      </c>
      <c r="B35" s="368"/>
      <c r="C35" s="368"/>
      <c r="D35" s="368"/>
      <c r="E35" s="368"/>
      <c r="F35" s="368"/>
      <c r="G35" s="369"/>
    </row>
    <row r="36" spans="1:7" ht="12.75">
      <c r="A36" s="370" t="s">
        <v>581</v>
      </c>
      <c r="B36" s="368"/>
      <c r="C36" s="368"/>
      <c r="D36" s="368"/>
      <c r="E36" s="368"/>
      <c r="F36" s="368"/>
      <c r="G36" s="369"/>
    </row>
    <row r="37" spans="1:7" ht="12.75">
      <c r="A37" s="370" t="s">
        <v>582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583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584</v>
      </c>
      <c r="B39" s="362"/>
      <c r="C39" s="362"/>
      <c r="D39" s="362"/>
      <c r="E39" s="362"/>
      <c r="F39" s="362"/>
      <c r="G39" s="363"/>
    </row>
    <row r="40" spans="1:7" ht="12.75">
      <c r="A40" s="375" t="s">
        <v>585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590</v>
      </c>
      <c r="B41" s="368"/>
      <c r="C41" s="368"/>
      <c r="D41" s="368"/>
      <c r="E41" s="368"/>
      <c r="F41" s="368"/>
      <c r="G41" s="369"/>
    </row>
    <row r="42" spans="1:7" ht="12.75">
      <c r="A42" s="367" t="s">
        <v>577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578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579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591</v>
      </c>
      <c r="B45" s="368"/>
      <c r="C45" s="368"/>
      <c r="D45" s="368"/>
      <c r="E45" s="368"/>
      <c r="F45" s="368"/>
      <c r="G45" s="369"/>
    </row>
    <row r="46" spans="1:7" ht="12.75">
      <c r="A46" s="370" t="s">
        <v>581</v>
      </c>
      <c r="B46" s="368"/>
      <c r="C46" s="368"/>
      <c r="D46" s="368"/>
      <c r="E46" s="368"/>
      <c r="F46" s="368"/>
      <c r="G46" s="369"/>
    </row>
    <row r="47" spans="1:7" ht="12.75">
      <c r="A47" s="370" t="s">
        <v>582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583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584</v>
      </c>
      <c r="B49" s="362"/>
      <c r="C49" s="362"/>
      <c r="D49" s="362"/>
      <c r="E49" s="362"/>
      <c r="F49" s="362"/>
      <c r="G49" s="363"/>
    </row>
    <row r="50" spans="1:7" ht="12.75">
      <c r="A50" s="375" t="s">
        <v>585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592</v>
      </c>
      <c r="B51" s="368"/>
      <c r="C51" s="368"/>
      <c r="D51" s="368"/>
      <c r="E51" s="368"/>
      <c r="F51" s="368"/>
      <c r="G51" s="369"/>
    </row>
    <row r="52" spans="1:7" ht="12.75">
      <c r="A52" s="367" t="s">
        <v>577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593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594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589</v>
      </c>
      <c r="B55" s="368"/>
      <c r="C55" s="368"/>
      <c r="D55" s="368"/>
      <c r="E55" s="368"/>
      <c r="F55" s="368"/>
      <c r="G55" s="369"/>
    </row>
    <row r="56" spans="1:7" ht="12.75">
      <c r="A56" s="370" t="s">
        <v>581</v>
      </c>
      <c r="B56" s="368"/>
      <c r="C56" s="368"/>
      <c r="D56" s="368"/>
      <c r="E56" s="368"/>
      <c r="F56" s="368"/>
      <c r="G56" s="369"/>
    </row>
    <row r="57" spans="1:7" ht="12.75">
      <c r="A57" s="370" t="s">
        <v>582</v>
      </c>
      <c r="B57" s="368"/>
      <c r="C57" s="368"/>
      <c r="D57" s="368"/>
      <c r="E57" s="368">
        <f>62+76</f>
        <v>138</v>
      </c>
      <c r="F57" s="368"/>
      <c r="G57" s="369">
        <f>6+8</f>
        <v>14</v>
      </c>
    </row>
    <row r="58" spans="1:7" ht="13.5" thickBot="1">
      <c r="A58" s="371" t="s">
        <v>583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584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138</v>
      </c>
      <c r="F59" s="412">
        <f t="shared" si="1"/>
        <v>0</v>
      </c>
      <c r="G59" s="417">
        <f t="shared" si="1"/>
        <v>14</v>
      </c>
    </row>
    <row r="60" spans="1:7" ht="13.5" thickBot="1">
      <c r="A60" s="379" t="s">
        <v>585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'БАЛАНС-3м.'!A81</f>
        <v>40288</v>
      </c>
      <c r="B62" s="517" t="s">
        <v>595</v>
      </c>
      <c r="C62" s="517"/>
      <c r="D62" s="382"/>
      <c r="E62" s="517" t="s">
        <v>596</v>
      </c>
      <c r="F62" s="517"/>
      <c r="G62" s="517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H40" sqref="H40"/>
    </sheetView>
  </sheetViews>
  <sheetFormatPr defaultColWidth="10.625" defaultRowHeight="12.75"/>
  <cols>
    <col min="1" max="1" width="39.625" style="49" customWidth="1"/>
    <col min="2" max="2" width="9.5039062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625" style="50" customWidth="1"/>
  </cols>
  <sheetData>
    <row r="1" ht="12.75">
      <c r="E1" s="51" t="s">
        <v>124</v>
      </c>
    </row>
    <row r="2" ht="12.75">
      <c r="E2" s="51" t="s">
        <v>602</v>
      </c>
    </row>
    <row r="3" spans="1:6" ht="12.75">
      <c r="A3" s="435" t="s">
        <v>125</v>
      </c>
      <c r="B3" s="435"/>
      <c r="C3" s="435"/>
      <c r="D3" s="435"/>
      <c r="E3" s="435"/>
      <c r="F3" s="435"/>
    </row>
    <row r="4" spans="1:6" ht="12.75">
      <c r="A4" s="435" t="s">
        <v>126</v>
      </c>
      <c r="B4" s="435"/>
      <c r="C4" s="435"/>
      <c r="D4" s="435"/>
      <c r="E4" s="435"/>
      <c r="F4" s="435"/>
    </row>
    <row r="5" spans="1:6" ht="12.75">
      <c r="A5" s="436" t="str">
        <f>'БАЛАНС-3м.'!A3:F3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3.5" thickBot="1">
      <c r="A6" s="437" t="str">
        <f>'БАЛАНС-3м.'!A4:F4</f>
        <v>към 31.03.2010</v>
      </c>
      <c r="B6" s="437"/>
      <c r="C6" s="437"/>
      <c r="D6" s="437"/>
      <c r="E6" s="437"/>
      <c r="F6" s="437"/>
    </row>
    <row r="7" spans="1:6" s="54" customFormat="1" ht="12.75">
      <c r="A7" s="433" t="s">
        <v>127</v>
      </c>
      <c r="B7" s="52" t="s">
        <v>128</v>
      </c>
      <c r="C7" s="53"/>
      <c r="D7" s="433" t="s">
        <v>129</v>
      </c>
      <c r="E7" s="52" t="s">
        <v>128</v>
      </c>
      <c r="F7" s="53"/>
    </row>
    <row r="8" spans="1:6" s="54" customFormat="1" ht="38.25">
      <c r="A8" s="434"/>
      <c r="B8" s="55" t="s">
        <v>130</v>
      </c>
      <c r="C8" s="56" t="s">
        <v>131</v>
      </c>
      <c r="D8" s="434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4</v>
      </c>
      <c r="C13" s="67">
        <v>10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1</v>
      </c>
      <c r="C14" s="67"/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8</v>
      </c>
      <c r="C15" s="67">
        <v>9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1</v>
      </c>
      <c r="C16" s="67">
        <v>1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/>
      <c r="C17" s="67"/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14</v>
      </c>
      <c r="C20" s="62">
        <f>SUM(C12:C19)</f>
        <v>20</v>
      </c>
      <c r="D20" s="72" t="s">
        <v>151</v>
      </c>
      <c r="E20" s="67">
        <v>2</v>
      </c>
      <c r="F20" s="66">
        <v>2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/>
      <c r="F23" s="66"/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2</v>
      </c>
      <c r="F27" s="63">
        <f>SUM(F20:F26)</f>
        <v>2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2</v>
      </c>
      <c r="F28" s="63">
        <f>SUM(F16,F17,F27)</f>
        <v>2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/>
      <c r="D31" s="61"/>
      <c r="E31" s="67"/>
      <c r="F31" s="66"/>
    </row>
    <row r="32" spans="1:6" ht="24" customHeight="1">
      <c r="A32" s="68" t="s">
        <v>171</v>
      </c>
      <c r="B32" s="67"/>
      <c r="C32" s="66"/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0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14</v>
      </c>
      <c r="C35" s="63">
        <f>SUM(C20,C27,C34)</f>
        <v>20</v>
      </c>
      <c r="D35" s="61"/>
      <c r="E35" s="67"/>
      <c r="F35" s="66"/>
    </row>
    <row r="36" spans="1:6" ht="18" customHeight="1">
      <c r="A36" s="61" t="s">
        <v>174</v>
      </c>
      <c r="B36" s="62"/>
      <c r="C36" s="62"/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14</v>
      </c>
      <c r="C38" s="62">
        <f>C35+C37</f>
        <v>20</v>
      </c>
      <c r="D38" s="61" t="s">
        <v>177</v>
      </c>
      <c r="E38" s="63">
        <f>SUM(E28,E30)</f>
        <v>2</v>
      </c>
      <c r="F38" s="63">
        <f>SUM(F28,F30)</f>
        <v>2</v>
      </c>
    </row>
    <row r="39" spans="1:6" ht="17.25" customHeight="1">
      <c r="A39" s="77" t="s">
        <v>178</v>
      </c>
      <c r="B39" s="62">
        <f>B36</f>
        <v>0</v>
      </c>
      <c r="C39" s="62">
        <f>C36</f>
        <v>0</v>
      </c>
      <c r="D39" s="61" t="s">
        <v>179</v>
      </c>
      <c r="E39" s="66">
        <f>B35-E28</f>
        <v>12</v>
      </c>
      <c r="F39" s="66">
        <f>C35-F28</f>
        <v>18</v>
      </c>
    </row>
    <row r="40" spans="1:6" ht="17.25" customHeight="1">
      <c r="A40" s="64" t="s">
        <v>180</v>
      </c>
      <c r="B40" s="62"/>
      <c r="C40" s="62"/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2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0</v>
      </c>
      <c r="C43" s="63">
        <f>C39-C40</f>
        <v>0</v>
      </c>
      <c r="D43" s="61" t="s">
        <v>184</v>
      </c>
      <c r="E43" s="63">
        <f>E39</f>
        <v>12</v>
      </c>
      <c r="F43" s="63">
        <f>F39</f>
        <v>18</v>
      </c>
    </row>
    <row r="44" spans="1:6" ht="17.25" customHeight="1" thickBot="1">
      <c r="A44" s="76" t="s">
        <v>185</v>
      </c>
      <c r="B44" s="79">
        <f>SUM(B35,B40,B43)</f>
        <v>14</v>
      </c>
      <c r="C44" s="79">
        <f>SUM(C35,C40,C43)</f>
        <v>20</v>
      </c>
      <c r="D44" s="76" t="s">
        <v>186</v>
      </c>
      <c r="E44" s="79">
        <f>SUM(E38,E43)</f>
        <v>14</v>
      </c>
      <c r="F44" s="79">
        <f>SUM(F38,F43)</f>
        <v>20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'БАЛАНС-3м.'!A81</f>
        <v>40288</v>
      </c>
      <c r="B46" s="82" t="s">
        <v>187</v>
      </c>
      <c r="C46" s="82"/>
      <c r="D46" s="83"/>
      <c r="E46" s="82" t="s">
        <v>600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8">
      <selection activeCell="A45" sqref="A45"/>
    </sheetView>
  </sheetViews>
  <sheetFormatPr defaultColWidth="9.00390625" defaultRowHeight="12.75"/>
  <cols>
    <col min="1" max="1" width="42.625" style="85" customWidth="1"/>
    <col min="2" max="7" width="8.125" style="85" customWidth="1"/>
    <col min="8" max="16384" width="9.375" style="85" customWidth="1"/>
  </cols>
  <sheetData>
    <row r="1" spans="2:7" ht="12.75">
      <c r="B1" s="86"/>
      <c r="C1" s="86"/>
      <c r="F1" s="446" t="s">
        <v>188</v>
      </c>
      <c r="G1" s="446"/>
    </row>
    <row r="2" spans="1:7" ht="12.75">
      <c r="A2" s="86"/>
      <c r="B2" s="86"/>
      <c r="C2" s="86"/>
      <c r="F2" s="446" t="s">
        <v>603</v>
      </c>
      <c r="G2" s="446"/>
    </row>
    <row r="3" spans="1:7" ht="12.75">
      <c r="A3" s="449" t="s">
        <v>125</v>
      </c>
      <c r="B3" s="449"/>
      <c r="C3" s="449"/>
      <c r="D3" s="449"/>
      <c r="E3" s="449"/>
      <c r="F3" s="449"/>
      <c r="G3" s="449"/>
    </row>
    <row r="4" spans="1:7" ht="15.75" customHeight="1">
      <c r="A4" s="449" t="s">
        <v>189</v>
      </c>
      <c r="B4" s="449"/>
      <c r="C4" s="449"/>
      <c r="D4" s="449"/>
      <c r="E4" s="449"/>
      <c r="F4" s="449"/>
      <c r="G4" s="449"/>
    </row>
    <row r="5" spans="1:7" ht="16.5" customHeight="1">
      <c r="A5" s="447" t="str">
        <f>'БАЛАНС-3м.'!A3:F3</f>
        <v>на "БУЛГАР ЧЕХ ИНВЕСТ ХОЛДИНГ" АД - СМОЛЯН</v>
      </c>
      <c r="B5" s="447"/>
      <c r="C5" s="447"/>
      <c r="D5" s="447"/>
      <c r="E5" s="447"/>
      <c r="F5" s="447"/>
      <c r="G5" s="447"/>
    </row>
    <row r="6" spans="1:7" ht="11.25" customHeight="1" thickBot="1">
      <c r="A6" s="448" t="str">
        <f>'БАЛАНС-3м.'!A4:F4</f>
        <v>към 31.03.2010</v>
      </c>
      <c r="B6" s="448"/>
      <c r="C6" s="448"/>
      <c r="D6" s="448"/>
      <c r="E6" s="448"/>
      <c r="F6" s="448"/>
      <c r="G6" s="448"/>
    </row>
    <row r="7" spans="1:7" ht="13.5" thickBot="1">
      <c r="A7" s="438" t="s">
        <v>190</v>
      </c>
      <c r="B7" s="440" t="s">
        <v>191</v>
      </c>
      <c r="C7" s="441"/>
      <c r="D7" s="442"/>
      <c r="E7" s="443" t="s">
        <v>192</v>
      </c>
      <c r="F7" s="444"/>
      <c r="G7" s="445"/>
    </row>
    <row r="8" spans="1:7" ht="26.25" thickBot="1">
      <c r="A8" s="439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4</v>
      </c>
      <c r="D11" s="93">
        <f aca="true" t="shared" si="0" ref="D11:D18">B11-C11</f>
        <v>-4</v>
      </c>
      <c r="E11" s="98"/>
      <c r="F11" s="98">
        <v>6</v>
      </c>
      <c r="G11" s="99">
        <f aca="true" t="shared" si="1" ref="G11:G37">E11-F11</f>
        <v>-6</v>
      </c>
    </row>
    <row r="12" spans="1:7" ht="38.2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9</v>
      </c>
      <c r="D13" s="93">
        <f>B13-C13</f>
        <v>-9</v>
      </c>
      <c r="E13" s="98"/>
      <c r="F13" s="98">
        <v>9</v>
      </c>
      <c r="G13" s="99">
        <f t="shared" si="1"/>
        <v>-9</v>
      </c>
    </row>
    <row r="14" spans="1:7" ht="25.5">
      <c r="A14" s="96" t="s">
        <v>200</v>
      </c>
      <c r="B14" s="97">
        <v>6</v>
      </c>
      <c r="C14" s="97"/>
      <c r="D14" s="93">
        <f t="shared" si="0"/>
        <v>6</v>
      </c>
      <c r="E14" s="98">
        <v>5</v>
      </c>
      <c r="F14" s="98"/>
      <c r="G14" s="99">
        <f t="shared" si="1"/>
        <v>5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/>
      <c r="F15" s="98"/>
      <c r="G15" s="99">
        <f t="shared" si="1"/>
        <v>0</v>
      </c>
    </row>
    <row r="16" spans="1:7" ht="25.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25.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25.5">
      <c r="A18" s="96" t="s">
        <v>204</v>
      </c>
      <c r="B18" s="97">
        <v>0</v>
      </c>
      <c r="C18" s="97"/>
      <c r="D18" s="93">
        <f t="shared" si="0"/>
        <v>0</v>
      </c>
      <c r="E18" s="98">
        <v>0</v>
      </c>
      <c r="F18" s="98"/>
      <c r="G18" s="99">
        <f t="shared" si="1"/>
        <v>0</v>
      </c>
    </row>
    <row r="19" spans="1:7" ht="25.5">
      <c r="A19" s="100" t="s">
        <v>205</v>
      </c>
      <c r="B19" s="101">
        <f>SUM(B10:B18)</f>
        <v>6</v>
      </c>
      <c r="C19" s="101">
        <f>SUM(C10:C18)</f>
        <v>13</v>
      </c>
      <c r="D19" s="101">
        <f>SUM(D10:D18)</f>
        <v>-7</v>
      </c>
      <c r="E19" s="101">
        <f>SUM(E10:E18)</f>
        <v>5</v>
      </c>
      <c r="F19" s="101">
        <f>SUM(F10:F18)</f>
        <v>15</v>
      </c>
      <c r="G19" s="102">
        <f t="shared" si="1"/>
        <v>-10</v>
      </c>
    </row>
    <row r="20" spans="1:7" ht="27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/>
      <c r="F21" s="98"/>
      <c r="G21" s="99">
        <f t="shared" si="1"/>
        <v>0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0</v>
      </c>
      <c r="F27" s="101">
        <f>SUM(F20:F26)</f>
        <v>0</v>
      </c>
      <c r="G27" s="102">
        <f t="shared" si="1"/>
        <v>0</v>
      </c>
    </row>
    <row r="28" spans="1:7" ht="27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/>
      <c r="C31" s="97">
        <v>12</v>
      </c>
      <c r="D31" s="93">
        <f t="shared" si="3"/>
        <v>-12</v>
      </c>
      <c r="E31" s="98"/>
      <c r="F31" s="98"/>
      <c r="G31" s="99">
        <f t="shared" si="1"/>
        <v>0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25.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25.5">
      <c r="A36" s="100" t="s">
        <v>220</v>
      </c>
      <c r="B36" s="101">
        <f>SUM(B28:B35)</f>
        <v>0</v>
      </c>
      <c r="C36" s="101">
        <f>SUM(C28:C35)</f>
        <v>12</v>
      </c>
      <c r="D36" s="101">
        <f>SUM(D28:D35)</f>
        <v>-12</v>
      </c>
      <c r="E36" s="101">
        <f>SUM(E28:E35)</f>
        <v>0</v>
      </c>
      <c r="F36" s="101">
        <f>SUM(F28:F35)</f>
        <v>0</v>
      </c>
      <c r="G36" s="102">
        <f t="shared" si="1"/>
        <v>0</v>
      </c>
      <c r="I36" s="85" t="s">
        <v>606</v>
      </c>
    </row>
    <row r="37" spans="1:7" ht="27">
      <c r="A37" s="103" t="s">
        <v>221</v>
      </c>
      <c r="B37" s="101">
        <f>SUM(B19,B27,B36)</f>
        <v>6</v>
      </c>
      <c r="C37" s="101">
        <f>SUM(C19,C27,C36)</f>
        <v>25</v>
      </c>
      <c r="D37" s="387">
        <f>SUM(D19,D27,D36)</f>
        <v>-19</v>
      </c>
      <c r="E37" s="101">
        <f>SUM(E19,E27,E36)</f>
        <v>5</v>
      </c>
      <c r="F37" s="101">
        <f>SUM(F19,F27,F36)</f>
        <v>15</v>
      </c>
      <c r="G37" s="102">
        <f t="shared" si="1"/>
        <v>-10</v>
      </c>
    </row>
    <row r="38" spans="1:7" ht="27">
      <c r="A38" s="103" t="s">
        <v>222</v>
      </c>
      <c r="B38" s="104"/>
      <c r="C38" s="385"/>
      <c r="D38" s="389">
        <v>185</v>
      </c>
      <c r="E38" s="386"/>
      <c r="F38" s="101"/>
      <c r="G38" s="102">
        <v>268</v>
      </c>
    </row>
    <row r="39" spans="1:7" ht="14.25" thickBot="1">
      <c r="A39" s="105" t="s">
        <v>223</v>
      </c>
      <c r="B39" s="106"/>
      <c r="C39" s="106"/>
      <c r="D39" s="388">
        <f>SUM(D37:D38)</f>
        <v>166</v>
      </c>
      <c r="E39" s="106"/>
      <c r="F39" s="107"/>
      <c r="G39" s="102">
        <f>G37+G38</f>
        <v>258</v>
      </c>
    </row>
    <row r="41" spans="1:6" ht="38.25" customHeight="1">
      <c r="A41" s="413">
        <f>'БАЛАНС-3м.'!A81</f>
        <v>40288</v>
      </c>
      <c r="B41" s="108" t="s">
        <v>224</v>
      </c>
      <c r="C41" s="109"/>
      <c r="E41" s="446" t="s">
        <v>225</v>
      </c>
      <c r="F41" s="446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5">
      <selection activeCell="I28" sqref="I28"/>
    </sheetView>
  </sheetViews>
  <sheetFormatPr defaultColWidth="9.00390625" defaultRowHeight="12.75"/>
  <cols>
    <col min="1" max="1" width="26.375" style="141" customWidth="1"/>
    <col min="2" max="2" width="9.00390625" style="112" customWidth="1"/>
    <col min="3" max="3" width="7.50390625" style="112" customWidth="1"/>
    <col min="4" max="4" width="12.50390625" style="112" customWidth="1"/>
    <col min="5" max="5" width="6.00390625" style="112" customWidth="1"/>
    <col min="6" max="6" width="8.375" style="112" customWidth="1"/>
    <col min="7" max="7" width="6.625" style="112" customWidth="1"/>
    <col min="8" max="8" width="8.125" style="112" customWidth="1"/>
    <col min="9" max="9" width="6.625" style="112" customWidth="1"/>
    <col min="10" max="10" width="8.125" style="112" customWidth="1"/>
    <col min="11" max="11" width="6.625" style="112" customWidth="1"/>
    <col min="12" max="16384" width="9.37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604</v>
      </c>
      <c r="K2" s="112"/>
    </row>
    <row r="3" spans="1:11" s="110" customFormat="1" ht="11.25" customHeight="1">
      <c r="A3" s="450" t="s">
        <v>125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s="110" customFormat="1" ht="11.25" customHeight="1">
      <c r="A4" s="450" t="s">
        <v>227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3" s="110" customFormat="1" ht="10.5">
      <c r="A5" s="451" t="str">
        <f>'БАЛАНС-3м.'!A3:F3</f>
        <v>на "БУЛГАР ЧЕХ ИНВЕСТ ХОЛДИНГ" АД - СМОЛЯН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114"/>
      <c r="M5" s="114"/>
    </row>
    <row r="6" spans="1:13" s="116" customFormat="1" ht="10.5">
      <c r="A6" s="452" t="str">
        <f>'БАЛАНС-3м.'!A4:F4</f>
        <v>към 31.03.2010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53" t="s">
        <v>229</v>
      </c>
      <c r="B8" s="453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53" t="s">
        <v>234</v>
      </c>
    </row>
    <row r="9" spans="1:11" s="119" customFormat="1" ht="11.25" thickBot="1">
      <c r="A9" s="454"/>
      <c r="B9" s="454"/>
      <c r="C9" s="456" t="s">
        <v>235</v>
      </c>
      <c r="D9" s="456" t="s">
        <v>236</v>
      </c>
      <c r="E9" s="464" t="s">
        <v>237</v>
      </c>
      <c r="F9" s="464"/>
      <c r="G9" s="465"/>
      <c r="H9" s="456" t="s">
        <v>238</v>
      </c>
      <c r="I9" s="458" t="s">
        <v>239</v>
      </c>
      <c r="J9" s="461"/>
      <c r="K9" s="454"/>
    </row>
    <row r="10" spans="1:11" s="119" customFormat="1" ht="34.5" thickBot="1">
      <c r="A10" s="455"/>
      <c r="B10" s="455"/>
      <c r="C10" s="457"/>
      <c r="D10" s="457"/>
      <c r="E10" s="120" t="s">
        <v>240</v>
      </c>
      <c r="F10" s="120" t="s">
        <v>241</v>
      </c>
      <c r="G10" s="120" t="s">
        <v>242</v>
      </c>
      <c r="H10" s="457"/>
      <c r="I10" s="459"/>
      <c r="J10" s="462"/>
      <c r="K10" s="455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80</v>
      </c>
      <c r="F12" s="124"/>
      <c r="G12" s="402"/>
      <c r="H12" s="124">
        <v>154</v>
      </c>
      <c r="I12" s="124"/>
      <c r="J12" s="124"/>
      <c r="K12" s="125">
        <f aca="true" t="shared" si="0" ref="K12:K28">SUM(B12:J12)</f>
        <v>1425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/>
      <c r="I16" s="127">
        <v>-12</v>
      </c>
      <c r="J16" s="127"/>
      <c r="K16" s="125">
        <f t="shared" si="0"/>
        <v>-12</v>
      </c>
    </row>
    <row r="17" spans="1:11" ht="11.25">
      <c r="A17" s="126" t="s">
        <v>249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154</v>
      </c>
      <c r="I28" s="124">
        <f t="shared" si="1"/>
        <v>-12</v>
      </c>
      <c r="J28" s="124">
        <f t="shared" si="1"/>
        <v>0</v>
      </c>
      <c r="K28" s="125">
        <f t="shared" si="0"/>
        <v>1413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45.7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154</v>
      </c>
      <c r="I31" s="135">
        <f t="shared" si="2"/>
        <v>-12</v>
      </c>
      <c r="J31" s="135">
        <f t="shared" si="2"/>
        <v>0</v>
      </c>
      <c r="K31" s="136">
        <f>SUM(B31:J31)</f>
        <v>1413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'БАЛАНС-3м.'!A81</f>
        <v>40288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9.375" style="144" customWidth="1"/>
    <col min="2" max="16384" width="9.37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605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'БАЛАНС-3м.'!A3:F3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C14">
      <selection activeCell="K37" sqref="K37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50390625" style="144" customWidth="1"/>
    <col min="4" max="4" width="9.875" style="144" customWidth="1"/>
    <col min="5" max="5" width="8.875" style="144" customWidth="1"/>
    <col min="6" max="7" width="8.375" style="144" customWidth="1"/>
    <col min="8" max="8" width="7.875" style="144" customWidth="1"/>
    <col min="9" max="9" width="9.00390625" style="144" customWidth="1"/>
    <col min="10" max="10" width="8.50390625" style="144" customWidth="1"/>
    <col min="11" max="11" width="8.375" style="144" customWidth="1"/>
    <col min="12" max="12" width="8.50390625" style="144" customWidth="1"/>
    <col min="13" max="13" width="8.00390625" style="144" customWidth="1"/>
    <col min="14" max="14" width="7.625" style="144" customWidth="1"/>
    <col min="15" max="15" width="7.50390625" style="144" customWidth="1"/>
    <col min="16" max="17" width="9.50390625" style="144" customWidth="1"/>
    <col min="18" max="16384" width="9.375" style="144" customWidth="1"/>
  </cols>
  <sheetData>
    <row r="1" spans="1:17" ht="12.75">
      <c r="A1" s="152"/>
      <c r="B1" s="152"/>
      <c r="C1" s="153"/>
      <c r="D1" s="469"/>
      <c r="E1" s="469"/>
      <c r="F1" s="469"/>
      <c r="G1" s="469"/>
      <c r="H1" s="469"/>
      <c r="I1" s="469"/>
      <c r="J1" s="469"/>
      <c r="K1" s="469"/>
      <c r="L1" s="153"/>
      <c r="M1" s="469" t="s">
        <v>269</v>
      </c>
      <c r="N1" s="469"/>
      <c r="O1" s="469"/>
      <c r="P1" s="153" t="s">
        <v>270</v>
      </c>
      <c r="Q1" s="153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'БАЛАНС-3м.'!A3:F3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'БАЛАНС-3м.'!A4:F4</f>
        <v>към 31.03.2010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4" t="s">
        <v>229</v>
      </c>
      <c r="B7" s="467"/>
      <c r="C7" s="467" t="s">
        <v>275</v>
      </c>
      <c r="D7" s="467"/>
      <c r="E7" s="467"/>
      <c r="F7" s="467"/>
      <c r="G7" s="467" t="s">
        <v>276</v>
      </c>
      <c r="H7" s="467"/>
      <c r="I7" s="467" t="s">
        <v>277</v>
      </c>
      <c r="J7" s="467" t="s">
        <v>278</v>
      </c>
      <c r="K7" s="467"/>
      <c r="L7" s="467"/>
      <c r="M7" s="467"/>
      <c r="N7" s="467" t="s">
        <v>276</v>
      </c>
      <c r="O7" s="467"/>
      <c r="P7" s="467" t="s">
        <v>279</v>
      </c>
      <c r="Q7" s="468" t="s">
        <v>280</v>
      </c>
    </row>
    <row r="8" spans="1:17" ht="54" customHeight="1" thickBot="1">
      <c r="A8" s="474"/>
      <c r="B8" s="467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7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7"/>
      <c r="Q8" s="468"/>
    </row>
    <row r="9" spans="1:17" ht="13.5" customHeight="1" thickBot="1">
      <c r="A9" s="471" t="s">
        <v>243</v>
      </c>
      <c r="B9" s="472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>
        <v>30</v>
      </c>
      <c r="D11" s="165"/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>
        <v>53</v>
      </c>
      <c r="D12" s="165"/>
      <c r="E12" s="165"/>
      <c r="F12" s="166">
        <f t="shared" si="0"/>
        <v>53</v>
      </c>
      <c r="G12" s="165"/>
      <c r="H12" s="165"/>
      <c r="I12" s="166">
        <f t="shared" si="1"/>
        <v>53</v>
      </c>
      <c r="J12" s="164">
        <v>1</v>
      </c>
      <c r="K12" s="165"/>
      <c r="L12" s="165"/>
      <c r="M12" s="166">
        <f t="shared" si="2"/>
        <v>1</v>
      </c>
      <c r="N12" s="165"/>
      <c r="O12" s="165"/>
      <c r="P12" s="166">
        <f t="shared" si="3"/>
        <v>1</v>
      </c>
      <c r="Q12" s="167">
        <f t="shared" si="4"/>
        <v>52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>
        <v>2</v>
      </c>
      <c r="D14" s="165"/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 t="shared" si="0"/>
        <v>10</v>
      </c>
      <c r="G17" s="165"/>
      <c r="H17" s="165"/>
      <c r="I17" s="166">
        <f t="shared" si="1"/>
        <v>10</v>
      </c>
      <c r="J17" s="164">
        <v>9</v>
      </c>
      <c r="K17" s="165">
        <v>1</v>
      </c>
      <c r="L17" s="165"/>
      <c r="M17" s="166">
        <f t="shared" si="2"/>
        <v>10</v>
      </c>
      <c r="N17" s="165"/>
      <c r="O17" s="165"/>
      <c r="P17" s="166">
        <f t="shared" si="3"/>
        <v>10</v>
      </c>
      <c r="Q17" s="167">
        <f t="shared" si="4"/>
        <v>0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95</v>
      </c>
      <c r="D18" s="172">
        <f t="shared" si="5"/>
        <v>0</v>
      </c>
      <c r="E18" s="172">
        <f t="shared" si="5"/>
        <v>0</v>
      </c>
      <c r="F18" s="172">
        <f t="shared" si="5"/>
        <v>95</v>
      </c>
      <c r="G18" s="172">
        <f t="shared" si="5"/>
        <v>0</v>
      </c>
      <c r="H18" s="172">
        <f t="shared" si="5"/>
        <v>0</v>
      </c>
      <c r="I18" s="172">
        <f t="shared" si="5"/>
        <v>95</v>
      </c>
      <c r="J18" s="172">
        <f t="shared" si="5"/>
        <v>10</v>
      </c>
      <c r="K18" s="172">
        <f t="shared" si="5"/>
        <v>1</v>
      </c>
      <c r="L18" s="172">
        <f t="shared" si="5"/>
        <v>0</v>
      </c>
      <c r="M18" s="172">
        <f t="shared" si="5"/>
        <v>11</v>
      </c>
      <c r="N18" s="172">
        <f t="shared" si="5"/>
        <v>0</v>
      </c>
      <c r="O18" s="172">
        <f t="shared" si="5"/>
        <v>0</v>
      </c>
      <c r="P18" s="172">
        <f t="shared" si="5"/>
        <v>11</v>
      </c>
      <c r="Q18" s="173">
        <f t="shared" si="5"/>
        <v>84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13</v>
      </c>
      <c r="K23" s="165"/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15</v>
      </c>
      <c r="D24" s="172">
        <f t="shared" si="6"/>
        <v>0</v>
      </c>
      <c r="E24" s="172">
        <f t="shared" si="6"/>
        <v>0</v>
      </c>
      <c r="F24" s="172">
        <f t="shared" si="6"/>
        <v>15</v>
      </c>
      <c r="G24" s="172">
        <f t="shared" si="6"/>
        <v>0</v>
      </c>
      <c r="H24" s="172">
        <f t="shared" si="6"/>
        <v>0</v>
      </c>
      <c r="I24" s="172">
        <f t="shared" si="6"/>
        <v>15</v>
      </c>
      <c r="J24" s="172">
        <f t="shared" si="6"/>
        <v>15</v>
      </c>
      <c r="K24" s="172">
        <f t="shared" si="6"/>
        <v>0</v>
      </c>
      <c r="L24" s="172">
        <f t="shared" si="6"/>
        <v>0</v>
      </c>
      <c r="M24" s="172">
        <f t="shared" si="6"/>
        <v>15</v>
      </c>
      <c r="N24" s="172">
        <f t="shared" si="6"/>
        <v>0</v>
      </c>
      <c r="O24" s="172">
        <f t="shared" si="6"/>
        <v>0</v>
      </c>
      <c r="P24" s="172">
        <f t="shared" si="6"/>
        <v>15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497</v>
      </c>
      <c r="D27" s="165"/>
      <c r="E27" s="165"/>
      <c r="F27" s="166">
        <f>C27+D27-E27</f>
        <v>497</v>
      </c>
      <c r="G27" s="165"/>
      <c r="H27" s="165"/>
      <c r="I27" s="166">
        <f>F27+G27-H27</f>
        <v>497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497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43</v>
      </c>
      <c r="D29" s="166"/>
      <c r="E29" s="165"/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>
        <v>7</v>
      </c>
      <c r="D30" s="165"/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555</v>
      </c>
      <c r="D33" s="172">
        <f t="shared" si="10"/>
        <v>0</v>
      </c>
      <c r="E33" s="172">
        <f t="shared" si="10"/>
        <v>0</v>
      </c>
      <c r="F33" s="172">
        <f t="shared" si="10"/>
        <v>555</v>
      </c>
      <c r="G33" s="172">
        <f t="shared" si="10"/>
        <v>0</v>
      </c>
      <c r="H33" s="172">
        <f t="shared" si="10"/>
        <v>0</v>
      </c>
      <c r="I33" s="172">
        <f t="shared" si="10"/>
        <v>555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555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665</v>
      </c>
      <c r="D38" s="187">
        <f t="shared" si="12"/>
        <v>0</v>
      </c>
      <c r="E38" s="187">
        <f>SUM(E18,E24,E33,E37)</f>
        <v>0</v>
      </c>
      <c r="F38" s="187">
        <f>SUM(F18,F24,F33,F37)</f>
        <v>665</v>
      </c>
      <c r="G38" s="187">
        <f t="shared" si="12"/>
        <v>0</v>
      </c>
      <c r="H38" s="187">
        <f t="shared" si="12"/>
        <v>0</v>
      </c>
      <c r="I38" s="187">
        <f t="shared" si="12"/>
        <v>665</v>
      </c>
      <c r="J38" s="187">
        <f t="shared" si="12"/>
        <v>25</v>
      </c>
      <c r="K38" s="187">
        <f t="shared" si="12"/>
        <v>1</v>
      </c>
      <c r="L38" s="187">
        <f t="shared" si="12"/>
        <v>0</v>
      </c>
      <c r="M38" s="187">
        <f>SUM(M18,M24,M33,M37)</f>
        <v>26</v>
      </c>
      <c r="N38" s="187">
        <f t="shared" si="12"/>
        <v>0</v>
      </c>
      <c r="O38" s="187">
        <f t="shared" si="12"/>
        <v>0</v>
      </c>
      <c r="P38" s="187">
        <f t="shared" si="12"/>
        <v>26</v>
      </c>
      <c r="Q38" s="188">
        <f t="shared" si="12"/>
        <v>639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'БАЛАНС-3м.'!A81</f>
        <v>40288</v>
      </c>
      <c r="C41" s="152"/>
      <c r="D41" s="152"/>
      <c r="E41" s="152"/>
      <c r="F41" s="152"/>
      <c r="G41" s="473" t="s">
        <v>329</v>
      </c>
      <c r="H41" s="473"/>
      <c r="I41" s="473"/>
      <c r="J41" s="152"/>
      <c r="K41" s="152"/>
      <c r="L41" s="152"/>
      <c r="M41" s="152"/>
      <c r="N41" s="152"/>
      <c r="O41" s="473" t="s">
        <v>330</v>
      </c>
      <c r="P41" s="473"/>
      <c r="Q41" s="47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D1" sqref="D1:E1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375" style="144" customWidth="1"/>
    <col min="4" max="5" width="14.875" style="144" customWidth="1"/>
    <col min="6" max="16384" width="9.375" style="144" customWidth="1"/>
  </cols>
  <sheetData>
    <row r="1" spans="2:5" ht="25.5">
      <c r="B1" s="189"/>
      <c r="C1" s="190" t="s">
        <v>331</v>
      </c>
      <c r="D1" s="475"/>
      <c r="E1" s="475"/>
    </row>
    <row r="2" spans="1:5" ht="12.75">
      <c r="A2" s="482" t="s">
        <v>271</v>
      </c>
      <c r="B2" s="482"/>
      <c r="C2" s="482"/>
      <c r="D2" s="482"/>
      <c r="E2" s="191"/>
    </row>
    <row r="3" spans="1:5" ht="12.75">
      <c r="A3" s="482" t="s">
        <v>332</v>
      </c>
      <c r="B3" s="482"/>
      <c r="C3" s="482"/>
      <c r="D3" s="482"/>
      <c r="E3" s="192"/>
    </row>
    <row r="4" spans="1:5" ht="16.5" customHeight="1">
      <c r="A4" s="482" t="str">
        <f>'БАЛАНС-3м.'!A3:F3</f>
        <v>на "БУЛГАР ЧЕХ ИНВЕСТ ХОЛДИНГ" АД - СМОЛЯН</v>
      </c>
      <c r="B4" s="482"/>
      <c r="C4" s="482"/>
      <c r="D4" s="482"/>
      <c r="E4" s="192"/>
    </row>
    <row r="5" spans="1:5" ht="12.75">
      <c r="A5" s="482" t="str">
        <f>'БАЛАНС-3м.'!A4:F4</f>
        <v>към 31.03.2010</v>
      </c>
      <c r="B5" s="482"/>
      <c r="C5" s="482"/>
      <c r="D5" s="482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6" t="s">
        <v>229</v>
      </c>
      <c r="B7" s="478" t="s">
        <v>335</v>
      </c>
      <c r="C7" s="480" t="s">
        <v>336</v>
      </c>
      <c r="D7" s="481"/>
      <c r="E7" s="189"/>
    </row>
    <row r="8" spans="1:5" ht="14.25" customHeight="1" thickBot="1">
      <c r="A8" s="477"/>
      <c r="B8" s="479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328</v>
      </c>
      <c r="C13" s="204"/>
      <c r="D13" s="205">
        <v>328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609</v>
      </c>
      <c r="B19" s="204"/>
      <c r="C19" s="204"/>
      <c r="D19" s="205"/>
      <c r="E19" s="189"/>
    </row>
    <row r="20" spans="1:5" ht="13.5" customHeight="1" thickBot="1">
      <c r="A20" s="207" t="s">
        <v>610</v>
      </c>
      <c r="B20" s="404">
        <v>14</v>
      </c>
      <c r="C20" s="208"/>
      <c r="D20" s="420">
        <v>14</v>
      </c>
      <c r="E20" s="189"/>
    </row>
    <row r="21" spans="1:5" s="174" customFormat="1" ht="15.75" customHeight="1" thickBot="1">
      <c r="A21" s="210" t="s">
        <v>611</v>
      </c>
      <c r="B21" s="211">
        <f>SUM(B12:B20)</f>
        <v>352</v>
      </c>
      <c r="C21" s="211">
        <f>SUM(C12:C20)</f>
        <v>0</v>
      </c>
      <c r="D21" s="421">
        <f>SUM(D12:D20)</f>
        <v>352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144</v>
      </c>
      <c r="C23" s="396">
        <f>SUM(C24:C26)</f>
        <v>144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129</v>
      </c>
      <c r="C26" s="204">
        <f>B26</f>
        <v>129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125</v>
      </c>
      <c r="C38" s="396">
        <f>SUM(C39:C42)</f>
        <v>125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125</v>
      </c>
      <c r="C42" s="208">
        <v>125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271</v>
      </c>
      <c r="C43" s="211">
        <f>SUM(C23,C27,C28,C29,C30,C31,C32,C38)</f>
        <v>271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623</v>
      </c>
      <c r="C44" s="211">
        <f>SUM(C10,C21,C43)</f>
        <v>271</v>
      </c>
      <c r="D44" s="211">
        <f>SUM(D10,D21,D43)</f>
        <v>352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4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84"/>
      <c r="B48" s="480"/>
      <c r="C48" s="196" t="s">
        <v>337</v>
      </c>
      <c r="D48" s="196" t="s">
        <v>338</v>
      </c>
      <c r="E48" s="481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2</v>
      </c>
      <c r="C73" s="396">
        <f>B73</f>
        <v>2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>
        <v>2</v>
      </c>
      <c r="C75" s="396">
        <f>B75</f>
        <v>2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0</v>
      </c>
      <c r="C76" s="396">
        <f>B76</f>
        <v>0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5" t="s">
        <v>397</v>
      </c>
      <c r="B81" s="396">
        <f>SUM(B82:B84)</f>
        <v>1</v>
      </c>
      <c r="C81" s="396">
        <f>SUM(C82:C84)</f>
        <v>1</v>
      </c>
      <c r="D81" s="396"/>
      <c r="E81" s="398"/>
    </row>
    <row r="82" spans="1:5" ht="15" customHeight="1">
      <c r="A82" s="206" t="s">
        <v>398</v>
      </c>
      <c r="B82" s="401">
        <v>1</v>
      </c>
      <c r="C82" s="401">
        <f>B82</f>
        <v>1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10</v>
      </c>
      <c r="C85" s="396">
        <f>SUM(C86)</f>
        <v>10</v>
      </c>
      <c r="D85" s="396"/>
      <c r="E85" s="398"/>
    </row>
    <row r="86" spans="1:5" ht="15" customHeight="1" thickBot="1">
      <c r="A86" s="207" t="s">
        <v>402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15</v>
      </c>
      <c r="C87" s="211">
        <f>SUM(C66,C69,C72,C73,C74,C75,C76,C81,C85)</f>
        <v>15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15</v>
      </c>
      <c r="C88" s="383">
        <f>C64+C87</f>
        <v>15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3" t="s">
        <v>413</v>
      </c>
      <c r="B99" s="483"/>
      <c r="C99" s="483"/>
      <c r="D99" s="483"/>
      <c r="E99" s="483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'БАЛАНС-3м.'!A81</f>
        <v>40288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A25" sqref="A25:J25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375" style="144" customWidth="1"/>
    <col min="4" max="4" width="12.125" style="144" customWidth="1"/>
    <col min="5" max="5" width="9.375" style="144" customWidth="1"/>
    <col min="6" max="6" width="11.00390625" style="144" customWidth="1"/>
    <col min="7" max="7" width="12.00390625" style="144" customWidth="1"/>
    <col min="8" max="8" width="11.375" style="144" customWidth="1"/>
    <col min="9" max="9" width="13.125" style="144" customWidth="1"/>
    <col min="10" max="10" width="11.125" style="144" customWidth="1"/>
    <col min="11" max="16384" width="9.37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8" t="s">
        <v>416</v>
      </c>
      <c r="J1" s="488"/>
    </row>
    <row r="2" spans="1:10" ht="12.75">
      <c r="A2" s="501" t="s">
        <v>271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417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'БАЛАНС-3м.'!A4:F4</f>
        <v>към 31.03.2010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7" t="s">
        <v>229</v>
      </c>
      <c r="B7" s="496" t="s">
        <v>418</v>
      </c>
      <c r="C7" s="497"/>
      <c r="D7" s="497"/>
      <c r="E7" s="498" t="s">
        <v>419</v>
      </c>
      <c r="F7" s="499"/>
      <c r="G7" s="499"/>
      <c r="H7" s="499"/>
      <c r="I7" s="499"/>
      <c r="J7" s="500"/>
    </row>
    <row r="8" spans="1:10" ht="39" thickBot="1">
      <c r="A8" s="487"/>
      <c r="B8" s="236" t="s">
        <v>420</v>
      </c>
      <c r="C8" s="236" t="s">
        <v>421</v>
      </c>
      <c r="D8" s="236" t="s">
        <v>422</v>
      </c>
      <c r="E8" s="489" t="s">
        <v>423</v>
      </c>
      <c r="F8" s="491" t="s">
        <v>424</v>
      </c>
      <c r="G8" s="491"/>
      <c r="H8" s="492" t="s">
        <v>425</v>
      </c>
      <c r="I8" s="494" t="s">
        <v>426</v>
      </c>
      <c r="J8" s="495"/>
    </row>
    <row r="9" spans="1:10" ht="46.5" customHeight="1" thickBot="1">
      <c r="A9" s="487"/>
      <c r="B9" s="236"/>
      <c r="C9" s="236"/>
      <c r="D9" s="236"/>
      <c r="E9" s="490"/>
      <c r="F9" s="239" t="s">
        <v>285</v>
      </c>
      <c r="G9" s="232" t="s">
        <v>286</v>
      </c>
      <c r="H9" s="493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547</v>
      </c>
      <c r="F19" s="246"/>
      <c r="G19" s="255"/>
      <c r="H19" s="255">
        <f>E19+F19-G19</f>
        <v>547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555</v>
      </c>
      <c r="F24" s="258">
        <f t="shared" si="0"/>
        <v>0</v>
      </c>
      <c r="G24" s="258">
        <f t="shared" si="0"/>
        <v>0</v>
      </c>
      <c r="H24" s="258">
        <f t="shared" si="0"/>
        <v>555</v>
      </c>
      <c r="I24" s="258">
        <f t="shared" si="0"/>
        <v>0</v>
      </c>
      <c r="J24" s="259">
        <f t="shared" si="0"/>
        <v>0</v>
      </c>
    </row>
    <row r="25" spans="1:10" ht="12.75">
      <c r="A25" s="485" t="s">
        <v>597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441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'БАЛАНС-3м.'!A81</f>
        <v>40288</v>
      </c>
      <c r="B28" s="232"/>
      <c r="C28" s="488" t="s">
        <v>442</v>
      </c>
      <c r="D28" s="488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8">
      <selection activeCell="B32" sqref="B31:B32"/>
    </sheetView>
  </sheetViews>
  <sheetFormatPr defaultColWidth="9.00390625" defaultRowHeight="12.75"/>
  <cols>
    <col min="1" max="1" width="4.375" style="144" customWidth="1"/>
    <col min="2" max="2" width="41.125" style="144" customWidth="1"/>
    <col min="3" max="3" width="13.125" style="144" customWidth="1"/>
    <col min="4" max="4" width="10.50390625" style="144" customWidth="1"/>
    <col min="5" max="5" width="11.125" style="144" customWidth="1"/>
    <col min="6" max="6" width="15.375" style="144" customWidth="1"/>
    <col min="7" max="16384" width="9.37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'БАЛАНС-3м.'!A3:F3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'БАЛАНС-3м.'!A4:F4</f>
        <v>към 31.03.2010</v>
      </c>
      <c r="B5" s="502"/>
      <c r="C5" s="502"/>
      <c r="D5" s="502"/>
      <c r="E5" s="502"/>
      <c r="F5" s="502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607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613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464</v>
      </c>
      <c r="B15" s="278" t="s">
        <v>465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466</v>
      </c>
      <c r="B16" s="278" t="s">
        <v>467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612</v>
      </c>
      <c r="B17" s="278" t="s">
        <v>473</v>
      </c>
      <c r="C17" s="414">
        <v>10</v>
      </c>
      <c r="D17" s="419">
        <v>4.63</v>
      </c>
      <c r="E17" s="273"/>
      <c r="F17" s="273">
        <f>C17-E17</f>
        <v>10</v>
      </c>
    </row>
    <row r="18" spans="1:6" s="283" customFormat="1" ht="12.75">
      <c r="A18" s="279"/>
      <c r="B18" s="280" t="s">
        <v>468</v>
      </c>
      <c r="C18" s="281">
        <f>SUM(C11:C17)</f>
        <v>497</v>
      </c>
      <c r="D18" s="281"/>
      <c r="E18" s="281"/>
      <c r="F18" s="281">
        <f>SUM(F11:F17)</f>
        <v>497</v>
      </c>
    </row>
    <row r="19" spans="1:6" s="267" customFormat="1" ht="12.75">
      <c r="A19" s="275" t="s">
        <v>469</v>
      </c>
      <c r="B19" s="276" t="s">
        <v>470</v>
      </c>
      <c r="C19" s="273"/>
      <c r="D19" s="274"/>
      <c r="E19" s="273"/>
      <c r="F19" s="273"/>
    </row>
    <row r="20" spans="1:6" s="267" customFormat="1" ht="12.75">
      <c r="A20" s="284" t="s">
        <v>458</v>
      </c>
      <c r="B20" s="278" t="s">
        <v>471</v>
      </c>
      <c r="C20" s="414">
        <v>33</v>
      </c>
      <c r="D20" s="419">
        <v>25.5</v>
      </c>
      <c r="E20" s="273"/>
      <c r="F20" s="273">
        <f>C20-E20</f>
        <v>33</v>
      </c>
    </row>
    <row r="21" spans="1:6" s="267" customFormat="1" ht="12.75">
      <c r="A21" s="277" t="s">
        <v>460</v>
      </c>
      <c r="B21" s="278" t="s">
        <v>472</v>
      </c>
      <c r="C21" s="414">
        <v>10</v>
      </c>
      <c r="D21" s="419">
        <v>30.33</v>
      </c>
      <c r="E21" s="273"/>
      <c r="F21" s="273">
        <f>C21-E21</f>
        <v>10</v>
      </c>
    </row>
    <row r="22" spans="1:6" s="267" customFormat="1" ht="12.75">
      <c r="A22" s="277"/>
      <c r="B22" s="278"/>
      <c r="C22" s="414"/>
      <c r="D22" s="419"/>
      <c r="E22" s="273"/>
      <c r="F22" s="273"/>
    </row>
    <row r="23" spans="1:6" s="283" customFormat="1" ht="12.75">
      <c r="A23" s="279"/>
      <c r="B23" s="280" t="s">
        <v>313</v>
      </c>
      <c r="C23" s="281">
        <f>SUM(C20:C22)</f>
        <v>43</v>
      </c>
      <c r="D23" s="281"/>
      <c r="E23" s="281"/>
      <c r="F23" s="281">
        <f>SUM(F20:F22)</f>
        <v>43</v>
      </c>
    </row>
    <row r="24" spans="1:6" s="267" customFormat="1" ht="12.75">
      <c r="A24" s="285" t="s">
        <v>474</v>
      </c>
      <c r="B24" s="423" t="s">
        <v>475</v>
      </c>
      <c r="C24" s="273"/>
      <c r="D24" s="273"/>
      <c r="E24" s="273"/>
      <c r="F24" s="273"/>
    </row>
    <row r="25" spans="1:6" s="267" customFormat="1" ht="12.75">
      <c r="A25" s="277" t="s">
        <v>458</v>
      </c>
      <c r="B25" s="278" t="s">
        <v>614</v>
      </c>
      <c r="C25" s="273">
        <v>7</v>
      </c>
      <c r="D25" s="419">
        <v>40.98</v>
      </c>
      <c r="E25" s="273"/>
      <c r="F25" s="273">
        <v>7</v>
      </c>
    </row>
    <row r="26" spans="1:6" s="267" customFormat="1" ht="12.75">
      <c r="A26" s="277"/>
      <c r="B26" s="278"/>
      <c r="C26" s="394"/>
      <c r="D26" s="393"/>
      <c r="E26" s="273"/>
      <c r="F26" s="273">
        <f>C26-E26</f>
        <v>0</v>
      </c>
    </row>
    <row r="27" spans="1:6" s="283" customFormat="1" ht="12.75">
      <c r="A27" s="285"/>
      <c r="B27" s="280" t="s">
        <v>321</v>
      </c>
      <c r="C27" s="281">
        <f>SUM(C25:C26)</f>
        <v>7</v>
      </c>
      <c r="D27" s="282"/>
      <c r="E27" s="281">
        <f>SUM(E26:E26)</f>
        <v>0</v>
      </c>
      <c r="F27" s="281">
        <f>SUM(F25:F26)</f>
        <v>7</v>
      </c>
    </row>
    <row r="28" spans="1:6" s="283" customFormat="1" ht="12.75">
      <c r="A28" s="279"/>
      <c r="B28" s="280" t="s">
        <v>476</v>
      </c>
      <c r="C28" s="281">
        <f>C18+C23+C27</f>
        <v>547</v>
      </c>
      <c r="D28" s="281"/>
      <c r="E28" s="281">
        <f>E18+E23+E27</f>
        <v>0</v>
      </c>
      <c r="F28" s="281">
        <f>F18+F23+F27</f>
        <v>547</v>
      </c>
    </row>
    <row r="29" spans="1:6" s="267" customFormat="1" ht="12.75">
      <c r="A29" s="271" t="s">
        <v>477</v>
      </c>
      <c r="B29" s="272" t="s">
        <v>478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6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7"/>
      <c r="C31" s="273"/>
      <c r="D31" s="274"/>
      <c r="E31" s="273"/>
      <c r="F31" s="273"/>
    </row>
    <row r="32" spans="1:6" s="267" customFormat="1" ht="12.75">
      <c r="A32" s="277" t="s">
        <v>460</v>
      </c>
      <c r="B32" s="288"/>
      <c r="C32" s="273"/>
      <c r="D32" s="274"/>
      <c r="E32" s="273"/>
      <c r="F32" s="273"/>
    </row>
    <row r="33" spans="1:6" s="283" customFormat="1" ht="12.75">
      <c r="A33" s="279"/>
      <c r="B33" s="280" t="s">
        <v>468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469</v>
      </c>
      <c r="B34" s="286" t="s">
        <v>470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7"/>
      <c r="C35" s="273"/>
      <c r="D35" s="281"/>
      <c r="E35" s="273"/>
      <c r="F35" s="273"/>
    </row>
    <row r="36" spans="1:6" s="267" customFormat="1" ht="12.75">
      <c r="A36" s="277" t="s">
        <v>460</v>
      </c>
      <c r="B36" s="288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474</v>
      </c>
      <c r="B38" s="289" t="s">
        <v>475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8"/>
      <c r="C39" s="273"/>
      <c r="D39" s="274"/>
      <c r="E39" s="273"/>
      <c r="F39" s="273"/>
    </row>
    <row r="40" spans="1:6" s="267" customFormat="1" ht="12.75">
      <c r="A40" s="277" t="s">
        <v>460</v>
      </c>
      <c r="B40" s="287"/>
      <c r="C40" s="273"/>
      <c r="D40" s="274"/>
      <c r="E40" s="273"/>
      <c r="F40" s="273"/>
    </row>
    <row r="41" spans="1:6" s="283" customFormat="1" ht="12.75">
      <c r="A41" s="285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479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3">
        <f>'БАЛАНС-3м.'!A81</f>
        <v>40288</v>
      </c>
      <c r="C44" s="290" t="s">
        <v>480</v>
      </c>
      <c r="E44" s="261" t="s">
        <v>481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2010-04-28T15:19:04Z</cp:lastPrinted>
  <dcterms:created xsi:type="dcterms:W3CDTF">2003-01-29T17:36:26Z</dcterms:created>
  <dcterms:modified xsi:type="dcterms:W3CDTF">2010-04-28T15:27:15Z</dcterms:modified>
  <cp:category/>
  <cp:version/>
  <cp:contentType/>
  <cp:contentStatus/>
</cp:coreProperties>
</file>