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<sst xmlns="http://schemas.openxmlformats.org/spreadsheetml/2006/main" count="1068" uniqueCount="873">
  <si>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</si>
  <si>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</si>
  <si>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</si>
  <si>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</si>
  <si>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</si>
  <si>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</si>
  <si>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</si>
  <si>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</si>
  <si>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</si>
  <si>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</si>
  <si>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</si>
  <si>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</si>
  <si>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</si>
  <si>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</si>
  <si>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</si>
  <si>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</si>
  <si>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</si>
  <si>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</si>
  <si>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</si>
  <si>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</si>
  <si>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</si>
  <si>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</si>
  <si>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</si>
  <si>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</si>
  <si>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</si>
  <si>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</si>
  <si>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</si>
  <si>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</si>
  <si>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</si>
  <si>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</si>
  <si>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</si>
  <si>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</si>
  <si>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</si>
  <si>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</si>
  <si>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</si>
  <si>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</si>
  <si>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</si>
  <si>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</si>
  <si>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</si>
  <si>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</si>
  <si>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</si>
  <si>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</si>
  <si>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</si>
  <si>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</si>
  <si>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</si>
  <si>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</si>
  <si>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</si>
  <si>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</si>
  <si>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</si>
  <si>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</si>
  <si>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</si>
  <si>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</si>
  <si>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</si>
  <si>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</si>
  <si>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</si>
  <si>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</si>
  <si>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</si>
  <si>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</si>
  <si>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</si>
  <si>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</si>
  <si>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</si>
  <si>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</si>
  <si>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</si>
  <si>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</si>
  <si>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</si>
  <si>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</si>
  <si>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</si>
  <si>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</si>
  <si>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</si>
  <si>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</si>
  <si>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</si>
  <si>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</si>
  <si>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</si>
  <si>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</si>
  <si>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</si>
  <si>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</si>
  <si>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</si>
  <si>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</si>
  <si>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</si>
  <si>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</si>
  <si>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</si>
  <si>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</si>
  <si>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</si>
  <si>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</si>
  <si>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</si>
  <si>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</si>
  <si>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</si>
  <si>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</si>
  <si>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</si>
  <si>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</si>
  <si>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</si>
  <si>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</si>
  <si>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</si>
  <si>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</si>
  <si>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</si>
  <si>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</si>
  <si>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</si>
  <si>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</si>
  <si>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</si>
  <si>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</si>
  <si>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</si>
  <si>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</si>
  <si>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</si>
  <si>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</si>
  <si>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</si>
  <si>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</si>
  <si>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</si>
  <si>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</si>
  <si>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</si>
  <si>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</si>
  <si>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</si>
  <si>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</si>
  <si>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</si>
  <si>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</si>
  <si>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</si>
  <si>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</si>
  <si>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</si>
  <si>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</si>
  <si>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</si>
  <si>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</si>
  <si>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</si>
  <si>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</si>
  <si>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</si>
  <si>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</si>
  <si>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</si>
  <si>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</si>
  <si>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</si>
  <si>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</si>
  <si>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</si>
  <si>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</si>
  <si>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</si>
  <si>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</si>
  <si>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</si>
  <si>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</si>
  <si>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</si>
  <si>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</si>
  <si>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</si>
  <si>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</si>
  <si>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</si>
  <si>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</si>
  <si>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</si>
  <si>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</si>
  <si>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</si>
  <si>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</si>
  <si>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</si>
  <si>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</si>
  <si>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</si>
  <si>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</si>
  <si>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</si>
  <si>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</si>
  <si>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</si>
  <si>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</si>
  <si>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</si>
  <si>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</si>
  <si>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</si>
  <si>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</si>
  <si>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</si>
  <si>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</si>
  <si>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</si>
  <si>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</si>
  <si>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</si>
  <si>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</si>
  <si>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</si>
  <si>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</si>
  <si>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</si>
  <si>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</si>
  <si>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</si>
  <si>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</si>
  <si>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</si>
  <si>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</si>
  <si>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</si>
  <si>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</si>
  <si>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</si>
  <si>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</si>
  <si>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</si>
  <si>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</si>
  <si>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</si>
  <si>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</si>
  <si>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</si>
  <si>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</si>
  <si>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</si>
  <si>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</si>
  <si>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</si>
  <si>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</si>
  <si>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</si>
  <si>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</si>
  <si>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</si>
  <si>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</si>
  <si>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</si>
  <si>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</si>
  <si>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</si>
  <si>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</si>
  <si>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</si>
  <si>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</si>
  <si>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</si>
  <si>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</si>
  <si>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</si>
  <si>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</si>
  <si>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</si>
  <si>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</si>
  <si>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</si>
  <si>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</si>
  <si>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</si>
  <si>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</si>
  <si>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</si>
  <si>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</si>
  <si>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</si>
  <si>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</si>
  <si>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</si>
  <si>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</si>
  <si>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</si>
  <si>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</si>
  <si>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</si>
  <si>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</si>
  <si>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</si>
  <si>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</si>
  <si>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</si>
  <si>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</si>
  <si>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</si>
  <si>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</si>
  <si>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</si>
  <si>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</si>
  <si>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</si>
  <si>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</si>
  <si>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</si>
  <si>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</si>
  <si>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</si>
  <si>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</si>
  <si>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</si>
  <si>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</si>
  <si>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</si>
  <si>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</si>
  <si>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</si>
  <si>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</si>
  <si>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</si>
  <si>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</si>
  <si>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</si>
  <si>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</si>
  <si>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</si>
  <si>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</si>
  <si>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</si>
  <si>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</si>
  <si>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</si>
  <si>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</si>
  <si>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</si>
  <si>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</si>
  <si>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</si>
  <si>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</si>
  <si>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</si>
  <si>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</si>
  <si>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</si>
  <si>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</si>
  <si>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</si>
  <si>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</si>
  <si>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</si>
  <si>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</si>
  <si>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</si>
  <si>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</si>
  <si>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</si>
  <si>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</si>
  <si>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</si>
  <si>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</si>
  <si>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</si>
  <si>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</si>
  <si>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</si>
  <si>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</si>
  <si>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</si>
  <si>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</si>
  <si>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</si>
  <si>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</si>
  <si>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</si>
  <si>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</si>
  <si>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</si>
  <si>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</si>
  <si>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</si>
  <si>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</si>
  <si>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</si>
  <si>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</si>
  <si>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</si>
  <si>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</si>
  <si>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</si>
  <si>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</si>
  <si>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</si>
  <si>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</si>
  <si>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</si>
  <si>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</si>
  <si>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</si>
  <si>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</si>
  <si>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</si>
  <si>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</si>
  <si>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</si>
  <si>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</si>
  <si>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</si>
  <si>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</si>
  <si>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</si>
  <si>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</si>
  <si>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</si>
  <si>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</si>
  <si>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</si>
  <si>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</si>
  <si>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</si>
  <si>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</si>
  <si>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</si>
  <si>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</si>
  <si>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</si>
  <si>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</si>
  <si>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</si>
  <si>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</si>
  <si>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</si>
  <si>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</si>
  <si>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</si>
  <si>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</si>
  <si>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</si>
  <si>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</si>
  <si>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</si>
  <si>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</si>
  <si>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</si>
  <si>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</si>
  <si>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</si>
  <si>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</si>
  <si>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</si>
  <si>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</si>
  <si>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</si>
  <si>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</si>
  <si>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</si>
  <si>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</si>
  <si>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</si>
  <si>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</si>
  <si>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</si>
  <si>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</si>
  <si>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</si>
  <si>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</si>
  <si>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</si>
  <si>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</si>
  <si>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</si>
  <si>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</si>
  <si>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</si>
  <si>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</si>
  <si>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</si>
  <si>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</si>
  <si>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</si>
  <si>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</si>
  <si>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</si>
  <si>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</si>
  <si>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</si>
  <si>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</si>
  <si>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</si>
  <si>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</si>
  <si>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</si>
  <si>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</si>
  <si>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</si>
  <si>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</si>
  <si>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</si>
  <si>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</si>
  <si>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</si>
  <si>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</si>
  <si>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</si>
  <si>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</si>
  <si>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</si>
  <si>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</si>
  <si>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</si>
  <si>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</si>
  <si>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</si>
  <si>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</si>
  <si>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</si>
  <si>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</si>
  <si>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</si>
  <si>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</si>
  <si>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</si>
  <si>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</si>
  <si>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</si>
  <si>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</si>
  <si>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</si>
  <si>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</si>
  <si>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</si>
  <si>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</si>
  <si>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</si>
  <si>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</si>
  <si>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</si>
  <si>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</si>
  <si>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</si>
  <si>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</si>
  <si>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</si>
  <si>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</si>
  <si>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</si>
  <si>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</si>
  <si>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</si>
  <si>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</si>
  <si>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</si>
  <si>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</si>
  <si>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</si>
  <si>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</si>
  <si>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</si>
  <si>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</si>
  <si>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</si>
  <si>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</si>
  <si>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</si>
  <si>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</si>
  <si>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</si>
  <si>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</si>
  <si>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</si>
  <si>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</si>
  <si>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</si>
  <si>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</si>
  <si>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</si>
  <si>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</si>
  <si>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</si>
  <si>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</si>
  <si>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</si>
  <si>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</si>
  <si>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</si>
  <si>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</si>
  <si>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</si>
  <si>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</si>
  <si>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</si>
  <si>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</si>
  <si>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</si>
  <si>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</si>
  <si>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</si>
  <si>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</si>
  <si>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</si>
  <si>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</si>
  <si>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</si>
  <si>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</si>
  <si>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</si>
  <si>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</si>
  <si>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</si>
  <si>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</si>
  <si>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</si>
  <si>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</si>
  <si>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</si>
  <si>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</si>
  <si>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</si>
  <si>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</si>
  <si>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</si>
  <si>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</si>
  <si>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</si>
  <si>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</si>
  <si>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</si>
  <si>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</si>
  <si>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</si>
  <si>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</si>
  <si>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</si>
  <si>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</si>
  <si>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</si>
  <si>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</si>
  <si>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</si>
  <si>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</si>
  <si>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</si>
  <si>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</si>
  <si>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</si>
  <si>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</si>
  <si>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</si>
  <si>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</si>
  <si>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</si>
  <si>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</si>
  <si>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</si>
  <si>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</si>
  <si>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</si>
  <si>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</si>
  <si>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</si>
  <si>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</si>
  <si>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</si>
  <si>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</si>
  <si>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</si>
  <si>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</si>
  <si>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</si>
  <si>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</si>
  <si>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</si>
  <si>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</si>
  <si>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</si>
  <si>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</si>
  <si>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</si>
  <si>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</si>
  <si>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</si>
  <si>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</si>
  <si>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</si>
  <si>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</si>
  <si>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</si>
  <si>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</si>
  <si>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</si>
  <si>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</si>
  <si>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</si>
  <si>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</si>
  <si>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</si>
  <si>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</si>
  <si>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</si>
  <si>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</si>
  <si>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</si>
  <si>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</si>
  <si>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</si>
  <si>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</si>
  <si>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</si>
  <si>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</si>
  <si>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</si>
  <si>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</si>
  <si>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</si>
  <si>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</si>
  <si>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</si>
  <si>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</si>
  <si>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</si>
  <si>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</si>
  <si>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</si>
  <si>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</si>
  <si>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</si>
  <si>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</si>
  <si>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</si>
  <si>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</si>
  <si>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</si>
  <si>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</si>
  <si>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</si>
  <si>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</si>
  <si>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</si>
  <si>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</si>
  <si>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</si>
  <si>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</si>
  <si>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</si>
  <si>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</si>
  <si>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</si>
  <si>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</si>
  <si>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</si>
  <si>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</si>
  <si>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</si>
  <si>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</si>
  <si>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</si>
  <si>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</si>
  <si>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</si>
  <si>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</si>
  <si>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</si>
  <si>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</si>
  <si>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</si>
  <si>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</si>
  <si>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</si>
  <si>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</si>
  <si>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</si>
  <si>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</si>
  <si>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</si>
  <si>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</si>
  <si>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</si>
  <si>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</si>
  <si>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</si>
  <si>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</si>
  <si>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</si>
  <si>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</si>
  <si>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</si>
  <si>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</si>
  <si>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</si>
  <si>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</si>
  <si>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</si>
  <si>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</si>
  <si>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</si>
  <si>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</si>
  <si>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</si>
  <si>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</si>
  <si>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</si>
  <si>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</si>
  <si>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</si>
  <si>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</si>
  <si>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</si>
  <si>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</si>
  <si>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</si>
  <si>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</si>
  <si>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</si>
  <si>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</si>
  <si>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</si>
  <si>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</si>
  <si>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</si>
  <si>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</si>
  <si>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</si>
  <si>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</si>
  <si>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</si>
  <si>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</si>
  <si>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</si>
  <si>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</si>
  <si>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</si>
  <si>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</si>
  <si>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</si>
  <si>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</si>
  <si>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</si>
  <si>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</si>
  <si>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</si>
  <si>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</si>
  <si>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</si>
  <si>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</si>
  <si>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</si>
  <si>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</si>
  <si>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</si>
  <si>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</si>
  <si>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</si>
  <si>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</si>
  <si>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</si>
  <si>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</si>
  <si>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</si>
  <si>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</si>
  <si>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</si>
  <si>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</si>
  <si>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</si>
  <si>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</si>
  <si>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</si>
  <si>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</si>
  <si>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</si>
  <si>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</si>
  <si>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</si>
  <si>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</si>
  <si>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</si>
  <si>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</si>
  <si>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</si>
  <si>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</si>
  <si>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</si>
  <si>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</si>
  <si>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</si>
  <si>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</si>
  <si>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</si>
  <si>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</si>
  <si>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</si>
  <si>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</si>
  <si>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</si>
  <si>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</si>
  <si>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</si>
  <si>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</si>
  <si>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</si>
  <si>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</si>
  <si>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</si>
  <si>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</si>
  <si>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</si>
  <si>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</si>
  <si>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</si>
  <si>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</si>
  <si>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</si>
  <si>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</si>
  <si>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</si>
  <si>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</si>
  <si>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</si>
  <si>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</si>
  <si>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</si>
  <si>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</si>
  <si>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</si>
  <si>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</si>
  <si>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</si>
  <si>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</si>
  <si>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</si>
  <si>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</si>
  <si>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</si>
  <si>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</si>
  <si>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</si>
  <si>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</si>
  <si>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</si>
  <si>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</si>
  <si>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</si>
  <si>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</si>
  <si>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</si>
  <si>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</si>
  <si>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</si>
  <si>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</si>
  <si>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</si>
  <si>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</si>
  <si>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</si>
  <si>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</si>
  <si>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</si>
  <si>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</si>
  <si>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</si>
  <si>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</si>
  <si>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</si>
  <si>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</si>
  <si>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</si>
  <si>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</si>
  <si>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</si>
  <si>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</si>
  <si>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</si>
  <si>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</si>
  <si>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</si>
  <si>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</si>
  <si>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</si>
  <si>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</si>
  <si>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</si>
  <si>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</si>
  <si>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</si>
  <si>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</si>
  <si>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</si>
  <si>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</si>
  <si>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</si>
  <si>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</si>
  <si>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</si>
  <si>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</si>
  <si>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</si>
  <si>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</si>
  <si>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</si>
  <si>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</si>
  <si>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</si>
  <si>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</si>
  <si>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</si>
  <si>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</si>
  <si>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</si>
  <si>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</si>
  <si>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</si>
  <si>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</si>
  <si>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</si>
  <si>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</si>
  <si>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</si>
  <si>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</si>
  <si>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</si>
  <si>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</si>
  <si>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</si>
  <si>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</si>
  <si>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</si>
  <si>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</si>
  <si>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</si>
  <si>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</si>
  <si>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</si>
  <si>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</si>
  <si>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</si>
  <si>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</si>
  <si>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</si>
  <si>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</si>
  <si>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</si>
  <si>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</si>
  <si>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</si>
  <si>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</si>
  <si>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</si>
  <si>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</si>
  <si>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</si>
  <si>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</si>
  <si>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</si>
  <si>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</si>
  <si>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</si>
  <si>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</si>
  <si>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</si>
  <si>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</si>
  <si>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</si>
  <si>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</si>
  <si>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</si>
  <si>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</si>
  <si>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</si>
  <si>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</si>
  <si>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</si>
  <si>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</si>
  <si>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</si>
  <si>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</si>
  <si>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</si>
  <si>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</si>
  <si>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</si>
  <si>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</si>
  <si>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</si>
  <si>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</si>
  <si>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</si>
  <si>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</si>
  <si>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</si>
  <si>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</si>
  <si>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</si>
  <si>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</si>
  <si>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</si>
  <si>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</si>
  <si>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</si>
  <si>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</si>
  <si>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</si>
  <si>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</si>
  <si>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</si>
  <si>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</si>
  <si>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</si>
  <si>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</si>
  <si>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</si>
  <si>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</si>
  <si>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</si>
  <si>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</si>
  <si>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</si>
  <si>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</si>
  <si>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</si>
  <si>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</si>
  <si>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</si>
  <si>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</si>
  <si>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</si>
  <si>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</si>
  <si>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</si>
  <si>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</si>
  <si>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</si>
  <si>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</si>
  <si>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</si>
  <si>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</si>
  <si>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</si>
  <si>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</si>
  <si>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</si>
  <si>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</si>
  <si>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</si>
  <si>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</si>
  <si>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</si>
  <si>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</si>
  <si>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</si>
  <si>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</si>
  <si>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</si>
  <si>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</si>
  <si>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</si>
  <si>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</si>
  <si>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</si>
  <si>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</si>
  <si>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</si>
  <si>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</si>
  <si>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</si>
  <si>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</si>
  <si>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</si>
  <si>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</si>
  <si>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</si>
  <si>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</si>
  <si>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</si>
  <si>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</si>
  <si>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</si>
  <si>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</si>
  <si>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</si>
  <si>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</si>
  <si>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</si>
  <si>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</si>
  <si>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</si>
  <si>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</si>
  <si>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</si>
  <si>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</si>
  <si>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</si>
  <si>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</si>
  <si>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</si>
  <si>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</si>
  <si>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</si>
  <si>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</si>
  <si>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</si>
  <si>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</si>
  <si>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</si>
  <si>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</si>
  <si>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</si>
  <si>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</si>
  <si>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</si>
  <si>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</si>
  <si>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</si>
  <si>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</si>
  <si>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</si>
  <si>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</si>
  <si>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</si>
  <si>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</si>
  <si>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</si>
  <si>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</si>
  <si>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</si>
  <si>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</si>
  <si>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</si>
  <si>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</si>
  <si>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</si>
  <si>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</si>
  <si>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</si>
  <si>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</si>
  <si>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</si>
  <si>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</si>
  <si>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</si>
  <si>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</si>
  <si>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</si>
  <si>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</si>
  <si>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</si>
  <si>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</si>
  <si>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</si>
  <si>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</si>
  <si>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</si>
  <si>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</si>
  <si>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</si>
  <si>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</si>
  <si>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</si>
  <si>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Дияна Георгиева</t>
  </si>
  <si>
    <t>Дияна Георгиева</t>
  </si>
  <si>
    <t xml:space="preserve">                                    Съставител: Дияна Георгиева                        </t>
  </si>
  <si>
    <t>Ръководител: Цветан Рашков</t>
  </si>
  <si>
    <t>Цветан Рашков</t>
  </si>
  <si>
    <t xml:space="preserve"> Ръководител: </t>
  </si>
  <si>
    <t xml:space="preserve"> "Б.Л. ЛИЗИНГ" АД</t>
  </si>
  <si>
    <t>Дата на съставяне: 29.10.2009 год.</t>
  </si>
  <si>
    <t>29.10.2009 год.</t>
  </si>
  <si>
    <t xml:space="preserve">Дата на съставяне:   29.10.2009 год.                               </t>
  </si>
  <si>
    <t xml:space="preserve">Дата  на съставяне:  29.10.2009 год.                                                                                                                                   </t>
  </si>
  <si>
    <t xml:space="preserve">Дата на съставяне: 29.10.2009 год.                                           </t>
  </si>
  <si>
    <t xml:space="preserve">Дата на съставяне: 29.10.2009 год.                               </t>
  </si>
  <si>
    <t>01.01.2009 - 30.09.2009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</si>
</sst>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865</v>
      </c>
      <c r="F3" s="217" t="s">
        <v>2</v>
      </c>
      <c r="G3" s="172"/>
      <c r="H3" s="461">
        <v>175043618</v>
      </c>
    </row>
    <row r="4" spans="1:8" ht="15">
      <c r="A4" s="579" t="s">
        <v>3</v>
      </c>
      <c r="B4" s="585"/>
      <c r="C4" s="585"/>
      <c r="D4" s="585"/>
      <c r="E4" s="504" t="s">
        <v>858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1214</v>
      </c>
      <c r="H11" s="152">
        <v>840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1214</v>
      </c>
      <c r="H12" s="153">
        <v>840</v>
      </c>
    </row>
    <row r="13" spans="1:8" ht="15">
      <c r="A13" s="235" t="s">
        <v>28</v>
      </c>
      <c r="B13" s="241" t="s">
        <v>29</v>
      </c>
      <c r="C13" s="151">
        <v>6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26</v>
      </c>
      <c r="D15" s="151">
        <v>147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1214</v>
      </c>
      <c r="H17" s="154">
        <f>H11+H14+H15+H16</f>
        <v>840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</v>
      </c>
      <c r="D19" s="155">
        <f>SUM(D11:D18)</f>
        <v>159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</v>
      </c>
      <c r="H21" s="156">
        <f>SUM(H22:H24)</f>
        <v>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56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</v>
      </c>
      <c r="H25" s="154">
        <f>H19+H20+H21</f>
        <v>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20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812</v>
      </c>
      <c r="H31" s="152">
        <v>402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812</v>
      </c>
      <c r="H33" s="154">
        <f>H27+H31+H32</f>
        <v>402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2110</v>
      </c>
      <c r="H36" s="154">
        <f>H25+H17+H33</f>
        <v>1298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2403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1050</v>
      </c>
      <c r="D47" s="151">
        <v>2574</v>
      </c>
      <c r="E47" s="251" t="s">
        <v>145</v>
      </c>
      <c r="F47" s="242" t="s">
        <v>146</v>
      </c>
      <c r="G47" s="152">
        <v>16135</v>
      </c>
      <c r="H47" s="152">
        <v>17602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543</v>
      </c>
      <c r="H48" s="152">
        <v>490</v>
      </c>
    </row>
    <row r="49" spans="1:18" ht="15">
      <c r="A49" s="235" t="s">
        <v>151</v>
      </c>
      <c r="B49" s="241" t="s">
        <v>152</v>
      </c>
      <c r="C49" s="151">
        <v>12129</v>
      </c>
      <c r="D49" s="151">
        <v>10751</v>
      </c>
      <c r="E49" s="251" t="s">
        <v>51</v>
      </c>
      <c r="F49" s="245" t="s">
        <v>153</v>
      </c>
      <c r="G49" s="154">
        <f>SUM(G43:G48)</f>
        <v>19081</v>
      </c>
      <c r="H49" s="154">
        <f>SUM(H43:H48)</f>
        <v>18092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10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13179</v>
      </c>
      <c r="D51" s="155">
        <f>SUM(D47:D50)</f>
        <v>13335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13231</v>
      </c>
      <c r="D55" s="155">
        <f>D19+D20+D21+D27+D32+D45+D51+D53+D54</f>
        <v>13494</v>
      </c>
      <c r="E55" s="237" t="s">
        <v>172</v>
      </c>
      <c r="F55" s="261" t="s">
        <v>173</v>
      </c>
      <c r="G55" s="154">
        <f>G49+G51+G52+G53+G54</f>
        <v>19081</v>
      </c>
      <c r="H55" s="154">
        <f>H49+H51+H52+H53+H54</f>
        <v>18092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1244</v>
      </c>
      <c r="H59" s="152">
        <v>2983</v>
      </c>
      <c r="M59" s="157"/>
    </row>
    <row r="60" spans="1:8" ht="15">
      <c r="A60" s="235" t="s">
        <v>183</v>
      </c>
      <c r="B60" s="241" t="s">
        <v>184</v>
      </c>
      <c r="C60" s="151">
        <v>73</v>
      </c>
      <c r="D60" s="151">
        <v>20</v>
      </c>
      <c r="E60" s="237" t="s">
        <v>185</v>
      </c>
      <c r="F60" s="242" t="s">
        <v>186</v>
      </c>
      <c r="G60" s="152">
        <v>1467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</v>
      </c>
      <c r="H61" s="154">
        <f>SUM(H62:H68)</f>
        <v>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73</v>
      </c>
      <c r="D64" s="155">
        <f>SUM(D58:D63)</f>
        <v>20</v>
      </c>
      <c r="E64" s="237" t="s">
        <v>200</v>
      </c>
      <c r="F64" s="242" t="s">
        <v>201</v>
      </c>
      <c r="G64" s="152">
        <v>87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1355</v>
      </c>
      <c r="D67" s="151">
        <v>848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152</v>
      </c>
      <c r="D68" s="151">
        <v>209</v>
      </c>
      <c r="E68" s="237" t="s">
        <v>213</v>
      </c>
      <c r="F68" s="242" t="s">
        <v>214</v>
      </c>
      <c r="G68" s="152"/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373</v>
      </c>
      <c r="H69" s="152">
        <v>392</v>
      </c>
    </row>
    <row r="70" spans="1:8" ht="15">
      <c r="A70" s="235" t="s">
        <v>218</v>
      </c>
      <c r="B70" s="241" t="s">
        <v>219</v>
      </c>
      <c r="C70" s="151">
        <v>402</v>
      </c>
      <c r="D70" s="151">
        <v>515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19</v>
      </c>
      <c r="D71" s="151">
        <v>19</v>
      </c>
      <c r="E71" s="253" t="s">
        <v>46</v>
      </c>
      <c r="F71" s="273" t="s">
        <v>224</v>
      </c>
      <c r="G71" s="161">
        <f>G59+G60+G61+G69+G70</f>
        <v>3178</v>
      </c>
      <c r="H71" s="161">
        <f>H59+H60+H61+H69+H70</f>
        <v>3389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6536</v>
      </c>
      <c r="D74" s="151">
        <v>6496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8481</v>
      </c>
      <c r="D75" s="155">
        <f>SUM(D67:D74)</f>
        <v>8088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3178</v>
      </c>
      <c r="H79" s="162">
        <f>H71+H74+H75+H76</f>
        <v>3389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65</v>
      </c>
      <c r="D87" s="151">
        <v>60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2470</v>
      </c>
      <c r="D88" s="151">
        <v>1081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2535</v>
      </c>
      <c r="D91" s="155">
        <f>SUM(D87:D90)</f>
        <v>1141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49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11138</v>
      </c>
      <c r="D93" s="155">
        <f>D64+D75+D84+D91+D92</f>
        <v>9285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24369</v>
      </c>
      <c r="D94" s="164">
        <f>D93+D55</f>
        <v>22779</v>
      </c>
      <c r="E94" s="449" t="s">
        <v>270</v>
      </c>
      <c r="F94" s="289" t="s">
        <v>271</v>
      </c>
      <c r="G94" s="165">
        <f>G36+G39+G55+G79</f>
        <v>24369</v>
      </c>
      <c r="H94" s="165">
        <f>H36+H39+H55+H79</f>
        <v>22779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862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D54" sqref="D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 "Б.Л. ЛИЗИНГ"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175043618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01.01.2009 - 30.09.2009 год.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</v>
      </c>
      <c r="D9" s="46">
        <v>25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208</v>
      </c>
      <c r="D10" s="46">
        <v>229</v>
      </c>
      <c r="E10" s="298" t="s">
        <v>288</v>
      </c>
      <c r="F10" s="549" t="s">
        <v>289</v>
      </c>
      <c r="G10" s="550">
        <v>6972</v>
      </c>
      <c r="H10" s="550">
        <v>9217</v>
      </c>
    </row>
    <row r="11" spans="1:8" ht="12">
      <c r="A11" s="298" t="s">
        <v>290</v>
      </c>
      <c r="B11" s="299" t="s">
        <v>291</v>
      </c>
      <c r="C11" s="46">
        <v>34</v>
      </c>
      <c r="D11" s="46">
        <v>39</v>
      </c>
      <c r="E11" s="300" t="s">
        <v>292</v>
      </c>
      <c r="F11" s="549" t="s">
        <v>293</v>
      </c>
      <c r="G11" s="550">
        <v>487</v>
      </c>
      <c r="H11" s="550">
        <v>554</v>
      </c>
    </row>
    <row r="12" spans="1:8" ht="12">
      <c r="A12" s="298" t="s">
        <v>294</v>
      </c>
      <c r="B12" s="299" t="s">
        <v>295</v>
      </c>
      <c r="C12" s="46">
        <v>210</v>
      </c>
      <c r="D12" s="46">
        <v>198</v>
      </c>
      <c r="E12" s="300" t="s">
        <v>78</v>
      </c>
      <c r="F12" s="549" t="s">
        <v>296</v>
      </c>
      <c r="G12" s="550">
        <v>157</v>
      </c>
      <c r="H12" s="550">
        <v>92</v>
      </c>
    </row>
    <row r="13" spans="1:18" ht="12">
      <c r="A13" s="298" t="s">
        <v>297</v>
      </c>
      <c r="B13" s="299" t="s">
        <v>298</v>
      </c>
      <c r="C13" s="46">
        <v>23</v>
      </c>
      <c r="D13" s="46">
        <v>26</v>
      </c>
      <c r="E13" s="301" t="s">
        <v>51</v>
      </c>
      <c r="F13" s="551" t="s">
        <v>299</v>
      </c>
      <c r="G13" s="548">
        <f>SUM(G9:G12)</f>
        <v>7616</v>
      </c>
      <c r="H13" s="548">
        <f>SUM(H9:H12)</f>
        <v>9863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6888</v>
      </c>
      <c r="D14" s="46">
        <v>9166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53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7428</v>
      </c>
      <c r="D19" s="49">
        <f>SUM(D9:D15)+D16</f>
        <v>9687</v>
      </c>
      <c r="E19" s="304" t="s">
        <v>316</v>
      </c>
      <c r="F19" s="552" t="s">
        <v>317</v>
      </c>
      <c r="G19" s="550">
        <v>1665</v>
      </c>
      <c r="H19" s="550">
        <v>1436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1002</v>
      </c>
      <c r="D22" s="46">
        <v>1291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</v>
      </c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1665</v>
      </c>
      <c r="H24" s="548">
        <f>SUM(H19:H23)</f>
        <v>1437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38</v>
      </c>
      <c r="D25" s="46">
        <v>50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1041</v>
      </c>
      <c r="D26" s="49">
        <f>SUM(D22:D25)</f>
        <v>1343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8469</v>
      </c>
      <c r="D28" s="50">
        <f>D26+D19</f>
        <v>11030</v>
      </c>
      <c r="E28" s="127" t="s">
        <v>338</v>
      </c>
      <c r="F28" s="554" t="s">
        <v>339</v>
      </c>
      <c r="G28" s="548">
        <f>G13+G15+G24</f>
        <v>9281</v>
      </c>
      <c r="H28" s="548">
        <f>H13+H15+H24</f>
        <v>11300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812</v>
      </c>
      <c r="D30" s="50">
        <f>IF((H28-D28)&gt;0,H28-D28,0)</f>
        <v>270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8469</v>
      </c>
      <c r="D33" s="49">
        <f>D28-D31+D32</f>
        <v>11030</v>
      </c>
      <c r="E33" s="127" t="s">
        <v>352</v>
      </c>
      <c r="F33" s="554" t="s">
        <v>353</v>
      </c>
      <c r="G33" s="53">
        <f>G32-G31+G28</f>
        <v>9281</v>
      </c>
      <c r="H33" s="53">
        <f>H32-H31+H28</f>
        <v>11300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812</v>
      </c>
      <c r="D34" s="50">
        <f>IF((H33-D33)&gt;0,H33-D33,0)</f>
        <v>270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812</v>
      </c>
      <c r="D39" s="460">
        <f>+IF((H33-D33-D35)&gt;0,H33-D33-D35,0)</f>
        <v>270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812</v>
      </c>
      <c r="D41" s="52">
        <f>IF(H39=0,IF(D39-D40&gt;0,D39-D40+H40,0),IF(H39-H40&lt;0,H40-H39+D39,0))</f>
        <v>270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9281</v>
      </c>
      <c r="D42" s="53">
        <f>D33+D35+D39</f>
        <v>11300</v>
      </c>
      <c r="E42" s="128" t="s">
        <v>379</v>
      </c>
      <c r="F42" s="129" t="s">
        <v>380</v>
      </c>
      <c r="G42" s="53">
        <f>G39+G33</f>
        <v>9281</v>
      </c>
      <c r="H42" s="53">
        <f>H39+H33</f>
        <v>11300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856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6" t="s">
        <v>860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7" t="s">
        <v>863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01.01.2009 - 30.09.2009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11298</v>
      </c>
      <c r="D10" s="54">
        <v>11339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-8410</v>
      </c>
      <c r="D11" s="54">
        <v>-11680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-234</v>
      </c>
      <c r="D13" s="54">
        <v>-224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-38</v>
      </c>
      <c r="D15" s="54">
        <v>-56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-36</v>
      </c>
      <c r="D17" s="54">
        <v>-48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2579</v>
      </c>
      <c r="D20" s="55">
        <f>SUM(D10:D19)</f>
        <v>-677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</v>
      </c>
      <c r="D22" s="54">
        <v>-109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</v>
      </c>
      <c r="D32" s="55">
        <f>SUM(D22:D31)</f>
        <v>-60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5867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3799</v>
      </c>
      <c r="D36" s="54">
        <v>5648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-3485</v>
      </c>
      <c r="D37" s="54">
        <v>-9186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-434</v>
      </c>
      <c r="D38" s="54">
        <v>-199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-1055</v>
      </c>
      <c r="D39" s="54">
        <v>-1473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160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-1175</v>
      </c>
      <c r="D42" s="55">
        <f>SUM(D34:D41)</f>
        <v>817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1394</v>
      </c>
      <c r="D43" s="55">
        <f>D42+D32+D20</f>
        <v>80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1141</v>
      </c>
      <c r="D44" s="132">
        <v>503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2535</v>
      </c>
      <c r="D45" s="55">
        <f>D44+D43</f>
        <v>583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9" sqref="I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"Б.Л. ЛИЗИНГ"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01.01.2009 - 30.09.2009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840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56</v>
      </c>
      <c r="G11" s="58">
        <f>'справка №1-БАЛАНС'!H23</f>
        <v>0</v>
      </c>
      <c r="H11" s="60"/>
      <c r="I11" s="58">
        <f>'справка №1-БАЛАНС'!H28+'справка №1-БАЛАНС'!H31</f>
        <v>402</v>
      </c>
      <c r="J11" s="58">
        <f>'справка №1-БАЛАНС'!H29+'справка №1-БАЛАНС'!H32</f>
        <v>0</v>
      </c>
      <c r="K11" s="60"/>
      <c r="L11" s="344">
        <f>SUM(C11:K11)</f>
        <v>1298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840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56</v>
      </c>
      <c r="G15" s="61">
        <f t="shared" si="2"/>
        <v>0</v>
      </c>
      <c r="H15" s="61">
        <f t="shared" si="2"/>
        <v>0</v>
      </c>
      <c r="I15" s="61">
        <f t="shared" si="2"/>
        <v>402</v>
      </c>
      <c r="J15" s="61">
        <f t="shared" si="2"/>
        <v>0</v>
      </c>
      <c r="K15" s="61">
        <f t="shared" si="2"/>
        <v>0</v>
      </c>
      <c r="L15" s="344">
        <f t="shared" si="1"/>
        <v>1298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812</v>
      </c>
      <c r="J16" s="345">
        <f>+'справка №1-БАЛАНС'!G32</f>
        <v>0</v>
      </c>
      <c r="K16" s="60"/>
      <c r="L16" s="344">
        <f t="shared" si="1"/>
        <v>812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374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28</v>
      </c>
      <c r="G17" s="62">
        <f t="shared" si="3"/>
        <v>0</v>
      </c>
      <c r="H17" s="62">
        <f t="shared" si="3"/>
        <v>0</v>
      </c>
      <c r="I17" s="62">
        <f t="shared" si="3"/>
        <v>-402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374</v>
      </c>
      <c r="D19" s="60"/>
      <c r="E19" s="60"/>
      <c r="F19" s="60">
        <v>28</v>
      </c>
      <c r="G19" s="60"/>
      <c r="H19" s="60"/>
      <c r="I19" s="60">
        <v>-402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0</v>
      </c>
      <c r="I29" s="59">
        <f t="shared" si="6"/>
        <v>812</v>
      </c>
      <c r="J29" s="59">
        <f t="shared" si="6"/>
        <v>0</v>
      </c>
      <c r="K29" s="59">
        <f t="shared" si="6"/>
        <v>0</v>
      </c>
      <c r="L29" s="344">
        <f t="shared" si="1"/>
        <v>2110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1214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0</v>
      </c>
      <c r="I32" s="59">
        <f t="shared" si="7"/>
        <v>812</v>
      </c>
      <c r="J32" s="59">
        <f t="shared" si="7"/>
        <v>0</v>
      </c>
      <c r="K32" s="59">
        <f t="shared" si="7"/>
        <v>0</v>
      </c>
      <c r="L32" s="344">
        <f t="shared" si="1"/>
        <v>2110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8" t="s">
        <v>817</v>
      </c>
      <c r="E38" s="578"/>
      <c r="F38" s="578" t="s">
        <v>860</v>
      </c>
      <c r="G38" s="578"/>
      <c r="H38" s="578"/>
      <c r="I38" s="578"/>
      <c r="J38" s="15" t="s">
        <v>864</v>
      </c>
      <c r="K38" s="15"/>
      <c r="L38" s="578" t="s">
        <v>863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F22" sqref="F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 "Б.Л. ЛИЗИНГ"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01.01.2009 - 30.09.2009 год.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52</v>
      </c>
      <c r="E11" s="189"/>
      <c r="F11" s="189"/>
      <c r="G11" s="74">
        <f t="shared" si="2"/>
        <v>52</v>
      </c>
      <c r="H11" s="65"/>
      <c r="I11" s="65"/>
      <c r="J11" s="74">
        <f t="shared" si="3"/>
        <v>52</v>
      </c>
      <c r="K11" s="65">
        <v>40</v>
      </c>
      <c r="L11" s="65">
        <v>6</v>
      </c>
      <c r="M11" s="65"/>
      <c r="N11" s="74">
        <f t="shared" si="4"/>
        <v>46</v>
      </c>
      <c r="O11" s="65"/>
      <c r="P11" s="65"/>
      <c r="Q11" s="74">
        <f t="shared" si="0"/>
        <v>46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238</v>
      </c>
      <c r="E13" s="189"/>
      <c r="F13" s="189">
        <v>117</v>
      </c>
      <c r="G13" s="74">
        <f t="shared" si="2"/>
        <v>121</v>
      </c>
      <c r="H13" s="65"/>
      <c r="I13" s="65"/>
      <c r="J13" s="74">
        <f t="shared" si="3"/>
        <v>121</v>
      </c>
      <c r="K13" s="65">
        <v>91</v>
      </c>
      <c r="L13" s="65">
        <v>28</v>
      </c>
      <c r="M13" s="65">
        <v>24</v>
      </c>
      <c r="N13" s="74">
        <f t="shared" si="4"/>
        <v>95</v>
      </c>
      <c r="O13" s="65"/>
      <c r="P13" s="65"/>
      <c r="Q13" s="74">
        <f t="shared" si="0"/>
        <v>95</v>
      </c>
      <c r="R13" s="74">
        <f t="shared" si="1"/>
        <v>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290</v>
      </c>
      <c r="E17" s="194">
        <f>SUM(E9:E16)</f>
        <v>0</v>
      </c>
      <c r="F17" s="194">
        <f>SUM(F9:F16)</f>
        <v>117</v>
      </c>
      <c r="G17" s="74">
        <f t="shared" si="2"/>
        <v>173</v>
      </c>
      <c r="H17" s="75">
        <f>SUM(H9:H16)</f>
        <v>0</v>
      </c>
      <c r="I17" s="75">
        <f>SUM(I9:I16)</f>
        <v>0</v>
      </c>
      <c r="J17" s="74">
        <f t="shared" si="3"/>
        <v>173</v>
      </c>
      <c r="K17" s="75">
        <f>SUM(K9:K16)</f>
        <v>131</v>
      </c>
      <c r="L17" s="75">
        <f>SUM(L9:L16)</f>
        <v>34</v>
      </c>
      <c r="M17" s="75">
        <f>SUM(M9:M16)</f>
        <v>24</v>
      </c>
      <c r="N17" s="74">
        <f t="shared" si="4"/>
        <v>141</v>
      </c>
      <c r="O17" s="75">
        <f>SUM(O9:O16)</f>
        <v>0</v>
      </c>
      <c r="P17" s="75">
        <f>SUM(P9:P16)</f>
        <v>0</v>
      </c>
      <c r="Q17" s="74">
        <f t="shared" si="5"/>
        <v>141</v>
      </c>
      <c r="R17" s="74">
        <f t="shared" si="6"/>
        <v>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>
        <v>20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20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290</v>
      </c>
      <c r="E40" s="438">
        <f>E17+E18+E19+E25+E38+E39</f>
        <v>20</v>
      </c>
      <c r="F40" s="438">
        <f aca="true" t="shared" si="13" ref="F40:R40">F17+F18+F19+F25+F38+F39</f>
        <v>117</v>
      </c>
      <c r="G40" s="438">
        <f t="shared" si="13"/>
        <v>193</v>
      </c>
      <c r="H40" s="438">
        <f t="shared" si="13"/>
        <v>0</v>
      </c>
      <c r="I40" s="438">
        <f t="shared" si="13"/>
        <v>0</v>
      </c>
      <c r="J40" s="438">
        <f t="shared" si="13"/>
        <v>193</v>
      </c>
      <c r="K40" s="438">
        <f t="shared" si="13"/>
        <v>131</v>
      </c>
      <c r="L40" s="438">
        <f t="shared" si="13"/>
        <v>34</v>
      </c>
      <c r="M40" s="438">
        <f t="shared" si="13"/>
        <v>24</v>
      </c>
      <c r="N40" s="438">
        <f t="shared" si="13"/>
        <v>141</v>
      </c>
      <c r="O40" s="438">
        <f t="shared" si="13"/>
        <v>0</v>
      </c>
      <c r="P40" s="438">
        <f t="shared" si="13"/>
        <v>0</v>
      </c>
      <c r="Q40" s="438">
        <f t="shared" si="13"/>
        <v>141</v>
      </c>
      <c r="R40" s="438">
        <f t="shared" si="13"/>
        <v>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07"/>
      <c r="L44" s="607"/>
      <c r="M44" s="607"/>
      <c r="N44" s="607"/>
      <c r="O44" s="608" t="s">
        <v>862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"Б.Л. ЛИЗИНГ" АД</v>
      </c>
      <c r="C3" s="619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01.01.2009 - 30.09.2009 год.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2348</v>
      </c>
      <c r="D11" s="119">
        <f>SUM(D12:D14)</f>
        <v>0</v>
      </c>
      <c r="E11" s="120">
        <f>SUM(E12:E14)</f>
        <v>2348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1050</v>
      </c>
      <c r="D12" s="108"/>
      <c r="E12" s="120">
        <f aca="true" t="shared" si="0" ref="E12:E42">C12-D12</f>
        <v>1050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1298</v>
      </c>
      <c r="D14" s="108"/>
      <c r="E14" s="120">
        <f t="shared" si="0"/>
        <v>1298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10831</v>
      </c>
      <c r="D16" s="119">
        <f>+D17+D18</f>
        <v>0</v>
      </c>
      <c r="E16" s="120">
        <f t="shared" si="0"/>
        <v>10831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10831</v>
      </c>
      <c r="D17" s="108"/>
      <c r="E17" s="120">
        <f t="shared" si="0"/>
        <v>10831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13179</v>
      </c>
      <c r="D19" s="104">
        <f>D11+D15+D16</f>
        <v>0</v>
      </c>
      <c r="E19" s="118">
        <f>E11+E15+E16</f>
        <v>13179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2547</v>
      </c>
      <c r="D24" s="119">
        <f>SUM(D25:D27)</f>
        <v>2547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402</v>
      </c>
      <c r="D25" s="108">
        <v>402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1210</v>
      </c>
      <c r="D26" s="108">
        <v>1210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935</v>
      </c>
      <c r="D27" s="108">
        <v>935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152</v>
      </c>
      <c r="D28" s="108">
        <v>152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19</v>
      </c>
      <c r="D31" s="108">
        <v>19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17</v>
      </c>
      <c r="D35" s="108">
        <v>17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5746</v>
      </c>
      <c r="D38" s="105">
        <f>SUM(D39:D42)</f>
        <v>5746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5746</v>
      </c>
      <c r="D42" s="108">
        <v>5746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8481</v>
      </c>
      <c r="D43" s="104">
        <f>D24+D28+D29+D31+D30+D32+D33+D38</f>
        <v>8481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21660</v>
      </c>
      <c r="D44" s="103">
        <f>D43+D21+D19+D9</f>
        <v>8481</v>
      </c>
      <c r="E44" s="118">
        <f>E43+E21+E19+E9</f>
        <v>13179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2403</v>
      </c>
      <c r="D56" s="103">
        <f>D57+D59</f>
        <v>0</v>
      </c>
      <c r="E56" s="119">
        <f t="shared" si="1"/>
        <v>2403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2403</v>
      </c>
      <c r="D57" s="108"/>
      <c r="E57" s="119">
        <f t="shared" si="1"/>
        <v>2403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16135</v>
      </c>
      <c r="D63" s="108"/>
      <c r="E63" s="119">
        <f t="shared" si="1"/>
        <v>16135</v>
      </c>
      <c r="F63" s="110"/>
    </row>
    <row r="64" spans="1:6" ht="12">
      <c r="A64" s="396" t="s">
        <v>705</v>
      </c>
      <c r="B64" s="397" t="s">
        <v>706</v>
      </c>
      <c r="C64" s="108">
        <v>543</v>
      </c>
      <c r="D64" s="108"/>
      <c r="E64" s="119">
        <f t="shared" si="1"/>
        <v>543</v>
      </c>
      <c r="F64" s="110"/>
    </row>
    <row r="65" spans="1:6" ht="12">
      <c r="A65" s="396" t="s">
        <v>707</v>
      </c>
      <c r="B65" s="397" t="s">
        <v>708</v>
      </c>
      <c r="C65" s="109">
        <v>543</v>
      </c>
      <c r="D65" s="109"/>
      <c r="E65" s="119">
        <f t="shared" si="1"/>
        <v>543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19081</v>
      </c>
      <c r="D66" s="103">
        <f>D52+D56+D61+D62+D63+D64</f>
        <v>0</v>
      </c>
      <c r="E66" s="119">
        <f t="shared" si="1"/>
        <v>19081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1244</v>
      </c>
      <c r="D75" s="103">
        <f>D76+D78</f>
        <v>1244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1244</v>
      </c>
      <c r="D76" s="108">
        <v>1244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1467</v>
      </c>
      <c r="D80" s="103">
        <f>SUM(D81:D84)</f>
        <v>1467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1467</v>
      </c>
      <c r="D82" s="108">
        <v>1467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94</v>
      </c>
      <c r="D85" s="104">
        <f>SUM(D86:D90)+D94</f>
        <v>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87</v>
      </c>
      <c r="D87" s="108">
        <v>87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373</v>
      </c>
      <c r="D95" s="108">
        <v>373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3178</v>
      </c>
      <c r="D96" s="104">
        <f>D85+D80+D75+D71+D95</f>
        <v>3178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22259</v>
      </c>
      <c r="D97" s="104">
        <f>D96+D68+D66</f>
        <v>3178</v>
      </c>
      <c r="E97" s="104">
        <f>E96+E68+E66</f>
        <v>19081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859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"Б.Л. ЛИЗИНГ"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175043618</v>
      </c>
    </row>
    <row r="5" spans="1:9" ht="15">
      <c r="A5" s="501" t="s">
        <v>5</v>
      </c>
      <c r="B5" s="621" t="str">
        <f>'справка №1-БАЛАНС'!E5</f>
        <v>01.01.2009 - 30.09.2009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817</v>
      </c>
      <c r="E30" s="622" t="s">
        <v>860</v>
      </c>
      <c r="F30" s="622"/>
      <c r="G30" s="622"/>
      <c r="H30" s="420" t="s">
        <v>779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4" sqref="A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"Б.Л. ЛИЗИНГ" АД</v>
      </c>
      <c r="C5" s="627"/>
      <c r="D5" s="627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28" t="str">
        <f>'справка №1-БАЛАНС'!E5</f>
        <v>01.01.2009 - 30.09.2009 год.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859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2009-10-29T14:04:41Z</dcterms:modified>
  <cp:category/>
  <cp:version/>
  <cp:contentType/>
  <cp:contentStatus/>
</cp:coreProperties>
</file>