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15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<sst xmlns="http://schemas.openxmlformats.org/spreadsheetml/2006/main" count="1055" uniqueCount="870">
  <si>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</si>
  <si>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</si>
  <si>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</si>
  <si>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</si>
  <si>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</si>
  <si>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</si>
  <si>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</si>
  <si>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</si>
  <si>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</si>
  <si>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</si>
  <si>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</si>
  <si>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</si>
  <si>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</si>
  <si>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</si>
  <si>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</si>
  <si>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</si>
  <si>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</si>
  <si>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</si>
  <si>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</si>
  <si>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</si>
  <si>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</si>
  <si>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</si>
  <si>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</si>
  <si>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</si>
  <si>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</si>
  <si>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</si>
  <si>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</si>
  <si>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</si>
  <si>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</si>
  <si>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</si>
  <si>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</si>
  <si>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</si>
  <si>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</si>
  <si>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</si>
  <si>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</si>
  <si>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</si>
  <si>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</si>
  <si>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</si>
  <si>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</si>
  <si>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</si>
  <si>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</si>
  <si>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</si>
  <si>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</si>
  <si>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</si>
  <si>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</si>
  <si>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</si>
  <si>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</si>
  <si>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</si>
  <si>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</si>
  <si>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</si>
  <si>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</si>
  <si>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</si>
  <si>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</si>
  <si>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</si>
  <si>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</si>
  <si>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</si>
  <si>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</si>
  <si>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</si>
  <si>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</si>
  <si>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</si>
  <si>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</si>
  <si>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</si>
  <si>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</si>
  <si>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</si>
  <si>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</si>
  <si>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</si>
  <si>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</si>
  <si>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</si>
  <si>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</si>
  <si>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</si>
  <si>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</si>
  <si>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</si>
  <si>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</si>
  <si>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</si>
  <si>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</si>
  <si>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</si>
  <si>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</si>
  <si>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</si>
  <si>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</si>
  <si>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</si>
  <si>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</si>
  <si>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</si>
  <si>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</si>
  <si>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</si>
  <si>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</si>
  <si>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</si>
  <si>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</si>
  <si>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</si>
  <si>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</si>
  <si>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</si>
  <si>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</si>
  <si>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</si>
  <si>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</si>
  <si>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</si>
  <si>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</si>
  <si>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</si>
  <si>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</si>
  <si>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</si>
  <si>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</si>
  <si>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</si>
  <si>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</si>
  <si>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</si>
  <si>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</si>
  <si>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</si>
  <si>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</si>
  <si>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</si>
  <si>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</si>
  <si>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</si>
  <si>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</si>
  <si>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</si>
  <si>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</si>
  <si>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</si>
  <si>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</si>
  <si>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</si>
  <si>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</si>
  <si>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</si>
  <si>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</si>
  <si>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</si>
  <si>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</si>
  <si>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</si>
  <si>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</si>
  <si>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</si>
  <si>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</si>
  <si>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</si>
  <si>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</si>
  <si>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</si>
  <si>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</si>
  <si>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</si>
  <si>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</si>
  <si>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</si>
  <si>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</si>
  <si>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</si>
  <si>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</si>
  <si>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</si>
  <si>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</si>
  <si>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</si>
  <si>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</si>
  <si>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</si>
  <si>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</si>
  <si>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</si>
  <si>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</si>
  <si>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</si>
  <si>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</si>
  <si>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</si>
  <si>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</si>
  <si>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</si>
  <si>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</si>
  <si>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</si>
  <si>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</si>
  <si>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</si>
  <si>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</si>
  <si>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</si>
  <si>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</si>
  <si>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</si>
  <si>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</si>
  <si>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</si>
  <si>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</si>
  <si>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</si>
  <si>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</si>
  <si>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</si>
  <si>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</si>
  <si>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</si>
  <si>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</si>
  <si>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</si>
  <si>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</si>
  <si>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</si>
  <si>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</si>
  <si>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</si>
  <si>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</si>
  <si>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</si>
  <si>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</si>
  <si>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</si>
  <si>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</si>
  <si>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</si>
  <si>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</si>
  <si>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</si>
  <si>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</si>
  <si>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</si>
  <si>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</si>
  <si>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</si>
  <si>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</si>
  <si>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</si>
  <si>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</si>
  <si>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</si>
  <si>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</si>
  <si>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</si>
  <si>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</si>
  <si>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</si>
  <si>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</si>
  <si>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</si>
  <si>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</si>
  <si>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</si>
  <si>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</si>
  <si>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</si>
  <si>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</si>
  <si>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</si>
  <si>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</si>
  <si>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</si>
  <si>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</si>
  <si>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</si>
  <si>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</si>
  <si>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</si>
  <si>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</si>
  <si>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</si>
  <si>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</si>
  <si>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</si>
  <si>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</si>
  <si>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</si>
  <si>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</si>
  <si>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</si>
  <si>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</si>
  <si>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</si>
  <si>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</si>
  <si>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</si>
  <si>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</si>
  <si>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</si>
  <si>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</si>
  <si>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</si>
  <si>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</si>
  <si>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</si>
  <si>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</si>
  <si>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</si>
  <si>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</si>
  <si>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</si>
  <si>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</si>
  <si>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</si>
  <si>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</si>
  <si>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</si>
  <si>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</si>
  <si>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</si>
  <si>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</si>
  <si>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</si>
  <si>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</si>
  <si>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</si>
  <si>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</si>
  <si>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</si>
  <si>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</si>
  <si>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</si>
  <si>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</si>
  <si>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</si>
  <si>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</si>
  <si>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</si>
  <si>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</si>
  <si>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</si>
  <si>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</si>
  <si>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</si>
  <si>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</si>
  <si>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</si>
  <si>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</si>
  <si>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</si>
  <si>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</si>
  <si>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</si>
  <si>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</si>
  <si>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</si>
  <si>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</si>
  <si>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</si>
  <si>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</si>
  <si>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</si>
  <si>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</si>
  <si>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</si>
  <si>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</si>
  <si>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</si>
  <si>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</si>
  <si>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</si>
  <si>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</si>
  <si>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</si>
  <si>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</si>
  <si>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</si>
  <si>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</si>
  <si>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</si>
  <si>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</si>
  <si>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</si>
  <si>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</si>
  <si>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</si>
  <si>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</si>
  <si>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</si>
  <si>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</si>
  <si>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</si>
  <si>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</si>
  <si>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</si>
  <si>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</si>
  <si>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</si>
  <si>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</si>
  <si>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</si>
  <si>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</si>
  <si>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</si>
  <si>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</si>
  <si>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</si>
  <si>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</si>
  <si>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</si>
  <si>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</si>
  <si>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</si>
  <si>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</si>
  <si>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</si>
  <si>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</si>
  <si>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</si>
  <si>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</si>
  <si>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</si>
  <si>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</si>
  <si>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</si>
  <si>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</si>
  <si>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</si>
  <si>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</si>
  <si>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</si>
  <si>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</si>
  <si>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</si>
  <si>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</si>
  <si>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</si>
  <si>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</si>
  <si>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</si>
  <si>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</si>
  <si>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</si>
  <si>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</si>
  <si>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</si>
  <si>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</si>
  <si>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</si>
  <si>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</si>
  <si>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</si>
  <si>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</si>
  <si>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</si>
  <si>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</si>
  <si>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</si>
  <si>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</si>
  <si>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</si>
  <si>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</si>
  <si>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</si>
  <si>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</si>
  <si>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</si>
  <si>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</si>
  <si>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</si>
  <si>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</si>
  <si>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</si>
  <si>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</si>
  <si>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</si>
  <si>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</si>
  <si>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</si>
  <si>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</si>
  <si>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</si>
  <si>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</si>
  <si>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</si>
  <si>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</si>
  <si>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</si>
  <si>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</si>
  <si>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</si>
  <si>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</si>
  <si>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</si>
  <si>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</si>
  <si>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</si>
  <si>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</si>
  <si>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</si>
  <si>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</si>
  <si>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</si>
  <si>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</si>
  <si>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</si>
  <si>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</si>
  <si>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</si>
  <si>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</si>
  <si>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</si>
  <si>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</si>
  <si>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</si>
  <si>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</si>
  <si>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</si>
  <si>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</si>
  <si>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</si>
  <si>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</si>
  <si>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</si>
  <si>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</si>
  <si>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</si>
  <si>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</si>
  <si>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</si>
  <si>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</si>
  <si>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</si>
  <si>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</si>
  <si>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</si>
  <si>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</si>
  <si>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</si>
  <si>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</si>
  <si>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</si>
  <si>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</si>
  <si>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</si>
  <si>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</si>
  <si>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</si>
  <si>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</si>
  <si>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</si>
  <si>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</si>
  <si>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</si>
  <si>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</si>
  <si>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</si>
  <si>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</si>
  <si>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</si>
  <si>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</si>
  <si>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</si>
  <si>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</si>
  <si>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</si>
  <si>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</si>
  <si>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</si>
  <si>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</si>
  <si>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</si>
  <si>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</si>
  <si>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</si>
  <si>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</si>
  <si>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</si>
  <si>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</si>
  <si>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</si>
  <si>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</si>
  <si>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</si>
  <si>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</si>
  <si>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</si>
  <si>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</si>
  <si>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</si>
  <si>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</si>
  <si>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</si>
  <si>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</si>
  <si>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</si>
  <si>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</si>
  <si>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</si>
  <si>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</si>
  <si>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</si>
  <si>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</si>
  <si>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</si>
  <si>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</si>
  <si>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</si>
  <si>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</si>
  <si>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</si>
  <si>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</si>
  <si>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</si>
  <si>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</si>
  <si>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</si>
  <si>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</si>
  <si>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</si>
  <si>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</si>
  <si>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</si>
  <si>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</si>
  <si>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</si>
  <si>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</si>
  <si>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</si>
  <si>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</si>
  <si>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</si>
  <si>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</si>
  <si>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</si>
  <si>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</si>
  <si>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</si>
  <si>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</si>
  <si>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</si>
  <si>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</si>
  <si>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</si>
  <si>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</si>
  <si>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</si>
  <si>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</si>
  <si>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</si>
  <si>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</si>
  <si>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</si>
  <si>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</si>
  <si>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</si>
  <si>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</si>
  <si>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</si>
  <si>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</si>
  <si>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</si>
  <si>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</si>
  <si>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</si>
  <si>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</si>
  <si>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</si>
  <si>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</si>
  <si>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</si>
  <si>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</si>
  <si>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</si>
  <si>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</si>
  <si>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</si>
  <si>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</si>
  <si>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</si>
  <si>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</si>
  <si>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</si>
  <si>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</si>
  <si>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</si>
  <si>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</si>
  <si>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</si>
  <si>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</si>
  <si>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</si>
  <si>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</si>
  <si>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</si>
  <si>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</si>
  <si>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</si>
  <si>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</si>
  <si>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</si>
  <si>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</si>
  <si>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</si>
  <si>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</si>
  <si>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</si>
  <si>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</si>
  <si>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</si>
  <si>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</si>
  <si>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</si>
  <si>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</si>
  <si>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</si>
  <si>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</si>
  <si>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</si>
  <si>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</si>
  <si>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</si>
  <si>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</si>
  <si>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</si>
  <si>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</si>
  <si>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</si>
  <si>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</si>
  <si>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</si>
  <si>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</si>
  <si>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</si>
  <si>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</si>
  <si>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</si>
  <si>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</si>
  <si>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</si>
  <si>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</si>
  <si>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</si>
  <si>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</si>
  <si>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</si>
  <si>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</si>
  <si>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</si>
  <si>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</si>
  <si>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</si>
  <si>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</si>
  <si>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</si>
  <si>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</si>
  <si>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</si>
  <si>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</si>
  <si>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</si>
  <si>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</si>
  <si>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</si>
  <si>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</si>
  <si>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</si>
  <si>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</si>
  <si>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</si>
  <si>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</si>
  <si>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</si>
  <si>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</si>
  <si>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</si>
  <si>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</si>
  <si>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</si>
  <si>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</si>
  <si>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</si>
  <si>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</si>
  <si>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</si>
  <si>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</si>
  <si>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</si>
  <si>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</si>
  <si>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</si>
  <si>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</si>
  <si>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</si>
  <si>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</si>
  <si>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</si>
  <si>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</si>
  <si>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</si>
  <si>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</si>
  <si>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</si>
  <si>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</si>
  <si>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</si>
  <si>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</si>
  <si>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</si>
  <si>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</si>
  <si>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</si>
  <si>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</si>
  <si>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</si>
  <si>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</si>
  <si>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</si>
  <si>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</si>
  <si>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</si>
  <si>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</si>
  <si>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</si>
  <si>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</si>
  <si>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</si>
  <si>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</si>
  <si>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</si>
  <si>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</si>
  <si>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</si>
  <si>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</si>
  <si>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</si>
  <si>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</si>
  <si>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</si>
  <si>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</si>
  <si>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</si>
  <si>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</si>
  <si>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</si>
  <si>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</si>
  <si>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</si>
  <si>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</si>
  <si>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</si>
  <si>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</si>
  <si>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</si>
  <si>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</si>
  <si>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</si>
  <si>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</si>
  <si>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</si>
  <si>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</si>
  <si>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</si>
  <si>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</si>
  <si>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</si>
  <si>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</si>
  <si>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</si>
  <si>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</si>
  <si>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</si>
  <si>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</si>
  <si>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</si>
  <si>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</si>
  <si>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</si>
  <si>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</si>
  <si>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</si>
  <si>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</si>
  <si>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</si>
  <si>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</si>
  <si>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</si>
  <si>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</si>
  <si>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</si>
  <si>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</si>
  <si>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</si>
  <si>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</si>
  <si>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</si>
  <si>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</si>
  <si>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</si>
  <si>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</si>
  <si>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</si>
  <si>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</si>
  <si>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</si>
  <si>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</si>
  <si>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</si>
  <si>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</si>
  <si>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</si>
  <si>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</si>
  <si>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</si>
  <si>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</si>
  <si>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</si>
  <si>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</si>
  <si>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</si>
  <si>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</si>
  <si>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</si>
  <si>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</si>
  <si>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</si>
  <si>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</si>
  <si>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</si>
  <si>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</si>
  <si>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</si>
  <si>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</si>
  <si>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</si>
  <si>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</si>
  <si>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</si>
  <si>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</si>
  <si>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</si>
  <si>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</si>
  <si>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</si>
  <si>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</si>
  <si>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</si>
  <si>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</si>
  <si>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</si>
  <si>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</si>
  <si>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</si>
  <si>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</si>
  <si>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</si>
  <si>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</si>
  <si>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</si>
  <si>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</si>
  <si>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</si>
  <si>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</si>
  <si>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</si>
  <si>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</si>
  <si>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</si>
  <si>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</si>
  <si>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</si>
  <si>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</si>
  <si>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</si>
  <si>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</si>
  <si>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</si>
  <si>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</si>
  <si>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</si>
  <si>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</si>
  <si>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</si>
  <si>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</si>
  <si>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</si>
  <si>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</si>
  <si>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</si>
  <si>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</si>
  <si>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</si>
  <si>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</si>
  <si>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</si>
  <si>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</si>
  <si>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</si>
  <si>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</si>
  <si>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</si>
  <si>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</si>
  <si>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</si>
  <si>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</si>
  <si>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</si>
  <si>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</si>
  <si>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</si>
  <si>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</si>
  <si>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</si>
  <si>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</si>
  <si>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</si>
  <si>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</si>
  <si>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</si>
  <si>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</si>
  <si>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</si>
  <si>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</si>
  <si>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</si>
  <si>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</si>
  <si>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</si>
  <si>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</si>
  <si>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</si>
  <si>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</si>
  <si>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</si>
  <si>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</si>
  <si>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</si>
  <si>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</si>
  <si>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</si>
  <si>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</si>
  <si>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</si>
  <si>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</si>
  <si>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</si>
  <si>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</si>
  <si>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</si>
  <si>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</si>
  <si>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</si>
  <si>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</si>
  <si>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</si>
  <si>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</si>
  <si>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</si>
  <si>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</si>
  <si>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</si>
  <si>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</si>
  <si>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</si>
  <si>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</si>
  <si>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</si>
  <si>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</si>
  <si>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</si>
  <si>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</si>
  <si>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</si>
  <si>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</si>
  <si>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</si>
  <si>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</si>
  <si>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</si>
  <si>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</si>
  <si>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</si>
  <si>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</si>
  <si>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</si>
  <si>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</si>
  <si>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</si>
  <si>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</si>
  <si>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</si>
  <si>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</si>
  <si>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</si>
  <si>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</si>
  <si>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</si>
  <si>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</si>
  <si>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</si>
  <si>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</si>
  <si>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</si>
  <si>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</si>
  <si>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</si>
  <si>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</si>
  <si>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</si>
  <si>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</si>
  <si>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</si>
  <si>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</si>
  <si>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</si>
  <si>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</si>
  <si>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</si>
  <si>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</si>
  <si>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</si>
  <si>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</si>
  <si>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</si>
  <si>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</si>
  <si>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</si>
  <si>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</si>
  <si>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</si>
  <si>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</si>
  <si>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</si>
  <si>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</si>
  <si>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</si>
  <si>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</si>
  <si>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</si>
  <si>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</si>
  <si>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</si>
  <si>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</si>
  <si>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</si>
  <si>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</si>
  <si>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</si>
  <si>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</si>
  <si>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</si>
  <si>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</si>
  <si>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</si>
  <si>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</si>
  <si>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</si>
  <si>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</si>
  <si>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</si>
  <si>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</si>
  <si>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</si>
  <si>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</si>
  <si>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</si>
  <si>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</si>
  <si>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</si>
  <si>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</si>
  <si>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</si>
  <si>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</si>
  <si>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</si>
  <si>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</si>
  <si>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</si>
  <si>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</si>
  <si>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</si>
  <si>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</si>
  <si>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</si>
  <si>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</si>
  <si>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</si>
  <si>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</si>
  <si>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</si>
  <si>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</si>
  <si>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</si>
  <si>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</si>
  <si>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</si>
  <si>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</si>
  <si>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</si>
  <si>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</si>
  <si>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</si>
  <si>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</si>
  <si>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</si>
  <si>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</si>
  <si>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</si>
  <si>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</si>
  <si>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</si>
  <si>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</si>
  <si>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</si>
  <si>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</si>
  <si>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</si>
  <si>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</si>
  <si>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</si>
  <si>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</si>
  <si>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</si>
  <si>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</si>
  <si>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</si>
  <si>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</si>
  <si>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</si>
  <si>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</si>
  <si>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</si>
  <si>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</si>
  <si>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</si>
  <si>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</si>
  <si>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</si>
  <si>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</si>
  <si>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</si>
  <si>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</si>
  <si>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</si>
  <si>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</si>
  <si>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</si>
  <si>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</si>
  <si>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</si>
  <si>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</si>
  <si>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</si>
  <si>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</si>
  <si>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</si>
  <si>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</si>
  <si>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</si>
  <si>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</si>
  <si>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</si>
  <si>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</si>
  <si>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</si>
  <si>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</si>
  <si>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</si>
  <si>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</si>
  <si>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</si>
  <si>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</si>
  <si>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</si>
  <si>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СТОК ПЛЮС АД</t>
  </si>
  <si>
    <t>неконсолидиран</t>
  </si>
  <si>
    <t>1. Иново Статус АД Македония</t>
  </si>
  <si>
    <t>01.01.2014 - 31.03.2014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</si>
</sst>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85" zoomScaleNormal="85" workbookViewId="0" topLeftCell="A58">
      <selection activeCell="H67" sqref="H6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175356940</v>
      </c>
    </row>
    <row r="4" spans="1:8" ht="28.5">
      <c r="A4" s="204" t="s">
        <v>3</v>
      </c>
      <c r="B4" s="583"/>
      <c r="C4" s="583"/>
      <c r="D4" s="584"/>
      <c r="E4" s="576" t="s">
        <v>867</v>
      </c>
      <c r="F4" s="224" t="s">
        <v>4</v>
      </c>
      <c r="G4" s="225"/>
      <c r="H4" s="595">
        <v>3995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6739</v>
      </c>
      <c r="D11" s="205">
        <v>6763</v>
      </c>
      <c r="E11" s="293" t="s">
        <v>22</v>
      </c>
      <c r="F11" s="298" t="s">
        <v>23</v>
      </c>
      <c r="G11" s="206">
        <v>4809</v>
      </c>
      <c r="H11" s="206">
        <v>4809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4809</v>
      </c>
      <c r="H12" s="207">
        <v>4809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4809</v>
      </c>
      <c r="H17" s="208">
        <f>H11+H14+H15+H16</f>
        <v>4809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6739</v>
      </c>
      <c r="D19" s="209">
        <f>SUM(D11:D18)</f>
        <v>6763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2180</v>
      </c>
      <c r="H20" s="212">
        <v>2180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2180</v>
      </c>
      <c r="H25" s="208">
        <f>H19+H20+H21</f>
        <v>2180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-216</v>
      </c>
      <c r="H27" s="208">
        <f>SUM(H28:H30)</f>
        <v>-205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-216</v>
      </c>
      <c r="H29" s="391">
        <v>-205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0</v>
      </c>
      <c r="H32" s="391">
        <v>-11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-216</v>
      </c>
      <c r="H33" s="208">
        <f>H27+H31+H32</f>
        <v>-216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6773</v>
      </c>
      <c r="H36" s="208">
        <f>H25+H17+H33</f>
        <v>6773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6739</v>
      </c>
      <c r="D55" s="209">
        <f>D19+D20+D21+D27+D32+D45+D51+D53+D54</f>
        <v>6763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</v>
      </c>
      <c r="H61" s="208">
        <f>SUM(H62:H68)</f>
        <v>26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/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>
        <v>25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>
        <v>1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4</v>
      </c>
      <c r="D68" s="205">
        <v>5</v>
      </c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</v>
      </c>
      <c r="H71" s="215">
        <f>H59+H60+H61+H69+H70</f>
        <v>26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4</v>
      </c>
      <c r="D75" s="209">
        <f>SUM(D67:D74)</f>
        <v>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</v>
      </c>
      <c r="H79" s="216">
        <f>H71+H74+H75+H76</f>
        <v>26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31</v>
      </c>
      <c r="D88" s="205">
        <v>31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31</v>
      </c>
      <c r="D91" s="209">
        <f>SUM(D87:D90)</f>
        <v>31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35</v>
      </c>
      <c r="D93" s="209">
        <f>D64+D75+D84+D91+D92</f>
        <v>36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6774</v>
      </c>
      <c r="D94" s="218">
        <f>D93+D55</f>
        <v>6799</v>
      </c>
      <c r="E94" s="558" t="s">
        <v>270</v>
      </c>
      <c r="F94" s="345" t="s">
        <v>271</v>
      </c>
      <c r="G94" s="219">
        <f>G36+G39+G55+G79</f>
        <v>6774</v>
      </c>
      <c r="H94" s="219">
        <f>H36+H39+H55+H79</f>
        <v>6799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601" t="s">
        <v>382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784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0">
      <selection activeCell="H23" sqref="H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СТОК ПЛЮС АД</v>
      </c>
      <c r="F2" s="598" t="s">
        <v>2</v>
      </c>
      <c r="G2" s="598"/>
      <c r="H2" s="353">
        <f>'справка №1-БАЛАНС'!H3</f>
        <v>175356940</v>
      </c>
    </row>
    <row r="3" spans="1:8" ht="15">
      <c r="A3" s="6" t="s">
        <v>274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3995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01.01.2014 - 31.03.2014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4</v>
      </c>
      <c r="D10" s="79">
        <v>2</v>
      </c>
      <c r="E10" s="363" t="s">
        <v>288</v>
      </c>
      <c r="F10" s="365" t="s">
        <v>289</v>
      </c>
      <c r="G10" s="87"/>
      <c r="H10" s="87"/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/>
    </row>
    <row r="12" spans="1:8" ht="12">
      <c r="A12" s="363" t="s">
        <v>294</v>
      </c>
      <c r="B12" s="364" t="s">
        <v>295</v>
      </c>
      <c r="C12" s="79">
        <v>3</v>
      </c>
      <c r="D12" s="79">
        <v>2</v>
      </c>
      <c r="E12" s="366" t="s">
        <v>78</v>
      </c>
      <c r="F12" s="365" t="s">
        <v>296</v>
      </c>
      <c r="G12" s="87">
        <v>31</v>
      </c>
      <c r="H12" s="87">
        <v>0</v>
      </c>
    </row>
    <row r="13" spans="1:18" ht="12">
      <c r="A13" s="363" t="s">
        <v>297</v>
      </c>
      <c r="B13" s="364" t="s">
        <v>298</v>
      </c>
      <c r="C13" s="79"/>
      <c r="D13" s="79">
        <v>1</v>
      </c>
      <c r="E13" s="367" t="s">
        <v>51</v>
      </c>
      <c r="F13" s="368" t="s">
        <v>299</v>
      </c>
      <c r="G13" s="88">
        <f>SUM(G9:G12)</f>
        <v>31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24</v>
      </c>
      <c r="D14" s="79"/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31</v>
      </c>
      <c r="D19" s="82">
        <f>SUM(D9:D15)+D16</f>
        <v>5</v>
      </c>
      <c r="E19" s="373" t="s">
        <v>316</v>
      </c>
      <c r="F19" s="369" t="s">
        <v>317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/>
      <c r="D22" s="79"/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31</v>
      </c>
      <c r="D28" s="83">
        <f>D26+D19</f>
        <v>5</v>
      </c>
      <c r="E28" s="174" t="s">
        <v>338</v>
      </c>
      <c r="F28" s="370" t="s">
        <v>339</v>
      </c>
      <c r="G28" s="88">
        <f>G13+G15+G24</f>
        <v>31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0</v>
      </c>
      <c r="H30" s="90">
        <f>IF((D28-H28)&gt;0,D28-H28,0)</f>
        <v>5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31</v>
      </c>
      <c r="D33" s="82">
        <f>D28-D31+D32</f>
        <v>5</v>
      </c>
      <c r="E33" s="174" t="s">
        <v>352</v>
      </c>
      <c r="F33" s="370" t="s">
        <v>353</v>
      </c>
      <c r="G33" s="90">
        <f>G32-G31+G28</f>
        <v>31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0</v>
      </c>
      <c r="H34" s="88">
        <f>IF((D33-H33)&gt;0,D33-H33,0)</f>
        <v>5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0</v>
      </c>
      <c r="H39" s="91">
        <f>IF(H34&gt;0,IF(D35+H34&lt;0,0,D35+H34),IF(D34-D35&lt;0,D35-D34,0))</f>
        <v>5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0</v>
      </c>
      <c r="H41" s="85">
        <f>IF(D39=0,IF(H39-H40&gt;0,H39-H40+D40,0),IF(D39-D40&lt;0,D40-D39+H40,0))</f>
        <v>5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31</v>
      </c>
      <c r="D42" s="86">
        <f>D33+D35+D39</f>
        <v>5</v>
      </c>
      <c r="E42" s="177" t="s">
        <v>379</v>
      </c>
      <c r="F42" s="178" t="s">
        <v>380</v>
      </c>
      <c r="G42" s="90">
        <f>G39+G33</f>
        <v>31</v>
      </c>
      <c r="H42" s="90">
        <f>H39+H33</f>
        <v>5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44" sqref="C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СТОК ПЛЮС АД</v>
      </c>
      <c r="C4" s="397" t="s">
        <v>2</v>
      </c>
      <c r="D4" s="353">
        <f>'справка №1-БАЛАНС'!H3</f>
        <v>175356940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3995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01.01.2014 - 31.03.2014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2</v>
      </c>
      <c r="D10" s="92">
        <v>1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-4</v>
      </c>
      <c r="D11" s="92">
        <v>-4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-3</v>
      </c>
      <c r="D13" s="92">
        <v>-2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5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0</v>
      </c>
      <c r="D20" s="93">
        <f>SUM(D10:D19)</f>
        <v>-5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/>
      <c r="D36" s="92"/>
      <c r="E36" s="181"/>
      <c r="F36" s="181"/>
      <c r="G36" s="182"/>
    </row>
    <row r="37" spans="1:7" ht="12">
      <c r="A37" s="410" t="s">
        <v>438</v>
      </c>
      <c r="B37" s="411" t="s">
        <v>439</v>
      </c>
      <c r="C37" s="92"/>
      <c r="D37" s="92"/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0</v>
      </c>
      <c r="D43" s="93">
        <f>D42+D32+D20</f>
        <v>-5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25</v>
      </c>
      <c r="D44" s="184">
        <v>30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25</v>
      </c>
      <c r="D45" s="93">
        <f>D44+D43</f>
        <v>25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>
        <v>31</v>
      </c>
      <c r="D46" s="94">
        <v>15</v>
      </c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J11" sqref="J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460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СТОК ПЛЮС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175356940</v>
      </c>
      <c r="N3" s="3"/>
    </row>
    <row r="4" spans="1:15" s="5" customFormat="1" ht="13.5" customHeight="1">
      <c r="A4" s="6" t="s">
        <v>461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3995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01.01.2014 - 31.03.2014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4809</v>
      </c>
      <c r="D11" s="96">
        <f>'справка №1-БАЛАНС'!H19</f>
        <v>0</v>
      </c>
      <c r="E11" s="96">
        <f>'справка №1-БАЛАНС'!H20</f>
        <v>2180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-216</v>
      </c>
      <c r="K11" s="98"/>
      <c r="L11" s="424">
        <f>SUM(C11:K11)</f>
        <v>6773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4809</v>
      </c>
      <c r="D15" s="99">
        <f aca="true" t="shared" si="2" ref="D15:M15">D11+D12</f>
        <v>0</v>
      </c>
      <c r="E15" s="99">
        <f t="shared" si="2"/>
        <v>2180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-216</v>
      </c>
      <c r="K15" s="99">
        <f t="shared" si="2"/>
        <v>0</v>
      </c>
      <c r="L15" s="424">
        <f t="shared" si="1"/>
        <v>6773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0</v>
      </c>
      <c r="K16" s="98"/>
      <c r="L16" s="424">
        <f t="shared" si="1"/>
        <v>0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4809</v>
      </c>
      <c r="D29" s="97">
        <f aca="true" t="shared" si="6" ref="D29:M29">D17+D20+D21+D24+D28+D27+D15+D16</f>
        <v>0</v>
      </c>
      <c r="E29" s="97">
        <f t="shared" si="6"/>
        <v>2180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-216</v>
      </c>
      <c r="K29" s="97">
        <f t="shared" si="6"/>
        <v>0</v>
      </c>
      <c r="L29" s="424">
        <f t="shared" si="1"/>
        <v>6773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4809</v>
      </c>
      <c r="D32" s="97">
        <f t="shared" si="7"/>
        <v>0</v>
      </c>
      <c r="E32" s="97">
        <f t="shared" si="7"/>
        <v>2180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-216</v>
      </c>
      <c r="K32" s="97">
        <f t="shared" si="7"/>
        <v>0</v>
      </c>
      <c r="L32" s="424">
        <f t="shared" si="1"/>
        <v>6773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5" t="s">
        <v>522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H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384</v>
      </c>
      <c r="B2" s="619"/>
      <c r="C2" s="585"/>
      <c r="D2" s="585"/>
      <c r="E2" s="606" t="str">
        <f>'справка №1-БАЛАНС'!E3</f>
        <v>СТОК ПЛЮС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175356940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01.01.2014 - 31.03.2014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3995</v>
      </c>
      <c r="Q3" s="625"/>
      <c r="R3" s="354"/>
    </row>
    <row r="4" spans="1:18" ht="12.75">
      <c r="A4" s="436" t="s">
        <v>524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1" t="s">
        <v>464</v>
      </c>
      <c r="B5" s="612"/>
      <c r="C5" s="615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0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0" t="s">
        <v>530</v>
      </c>
      <c r="R5" s="620" t="s">
        <v>531</v>
      </c>
    </row>
    <row r="6" spans="1:18" s="44" customFormat="1" ht="48">
      <c r="A6" s="613"/>
      <c r="B6" s="614"/>
      <c r="C6" s="616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1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1"/>
      <c r="R6" s="621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6763</v>
      </c>
      <c r="E9" s="243"/>
      <c r="F9" s="243">
        <v>24</v>
      </c>
      <c r="G9" s="113">
        <f>D9+E9-F9</f>
        <v>6739</v>
      </c>
      <c r="H9" s="103"/>
      <c r="I9" s="103"/>
      <c r="J9" s="113">
        <f>G9+H9-I9</f>
        <v>6739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6739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>
        <v>52</v>
      </c>
      <c r="E11" s="243"/>
      <c r="F11" s="243"/>
      <c r="G11" s="113">
        <f t="shared" si="2"/>
        <v>52</v>
      </c>
      <c r="H11" s="103"/>
      <c r="I11" s="103"/>
      <c r="J11" s="113">
        <f t="shared" si="3"/>
        <v>52</v>
      </c>
      <c r="K11" s="103">
        <v>52</v>
      </c>
      <c r="L11" s="103"/>
      <c r="M11" s="103"/>
      <c r="N11" s="113">
        <f t="shared" si="4"/>
        <v>52</v>
      </c>
      <c r="O11" s="103"/>
      <c r="P11" s="103"/>
      <c r="Q11" s="113">
        <f t="shared" si="0"/>
        <v>52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6815</v>
      </c>
      <c r="E17" s="248">
        <f>SUM(E9:E16)</f>
        <v>0</v>
      </c>
      <c r="F17" s="248">
        <f>SUM(F9:F16)</f>
        <v>24</v>
      </c>
      <c r="G17" s="113">
        <f t="shared" si="2"/>
        <v>6791</v>
      </c>
      <c r="H17" s="114">
        <f>SUM(H9:H16)</f>
        <v>0</v>
      </c>
      <c r="I17" s="114">
        <f>SUM(I9:I16)</f>
        <v>0</v>
      </c>
      <c r="J17" s="113">
        <f t="shared" si="3"/>
        <v>6791</v>
      </c>
      <c r="K17" s="114">
        <f>SUM(K9:K16)</f>
        <v>52</v>
      </c>
      <c r="L17" s="114">
        <f>SUM(L9:L16)</f>
        <v>0</v>
      </c>
      <c r="M17" s="114">
        <f>SUM(M9:M16)</f>
        <v>0</v>
      </c>
      <c r="N17" s="113">
        <f t="shared" si="4"/>
        <v>52</v>
      </c>
      <c r="O17" s="114">
        <f>SUM(O9:O16)</f>
        <v>0</v>
      </c>
      <c r="P17" s="114">
        <f>SUM(P9:P16)</f>
        <v>0</v>
      </c>
      <c r="Q17" s="113">
        <f t="shared" si="5"/>
        <v>52</v>
      </c>
      <c r="R17" s="113">
        <f t="shared" si="6"/>
        <v>6739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6815</v>
      </c>
      <c r="E40" s="547">
        <f>E17+E18+E19+E25+E38+E39</f>
        <v>0</v>
      </c>
      <c r="F40" s="547">
        <f aca="true" t="shared" si="13" ref="F40:R40">F17+F18+F19+F25+F38+F39</f>
        <v>24</v>
      </c>
      <c r="G40" s="547">
        <f t="shared" si="13"/>
        <v>6791</v>
      </c>
      <c r="H40" s="547">
        <f t="shared" si="13"/>
        <v>0</v>
      </c>
      <c r="I40" s="547">
        <f t="shared" si="13"/>
        <v>0</v>
      </c>
      <c r="J40" s="547">
        <f t="shared" si="13"/>
        <v>6791</v>
      </c>
      <c r="K40" s="547">
        <f t="shared" si="13"/>
        <v>52</v>
      </c>
      <c r="L40" s="547">
        <f t="shared" si="13"/>
        <v>0</v>
      </c>
      <c r="M40" s="547">
        <f t="shared" si="13"/>
        <v>0</v>
      </c>
      <c r="N40" s="547">
        <f t="shared" si="13"/>
        <v>52</v>
      </c>
      <c r="O40" s="547">
        <f t="shared" si="13"/>
        <v>0</v>
      </c>
      <c r="P40" s="547">
        <f t="shared" si="13"/>
        <v>0</v>
      </c>
      <c r="Q40" s="547">
        <f t="shared" si="13"/>
        <v>52</v>
      </c>
      <c r="R40" s="547">
        <f t="shared" si="13"/>
        <v>6739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17"/>
      <c r="L44" s="617"/>
      <c r="M44" s="617"/>
      <c r="N44" s="617"/>
      <c r="O44" s="618" t="s">
        <v>784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58">
      <selection activeCell="D89" sqref="D8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611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СТОК ПЛЮС АД</v>
      </c>
      <c r="B3" s="633"/>
      <c r="C3" s="353" t="s">
        <v>2</v>
      </c>
      <c r="E3" s="353">
        <f>'справка №1-БАЛАНС'!H3</f>
        <v>175356940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01.01.2014 - 31.03.2014</v>
      </c>
      <c r="B4" s="634"/>
      <c r="C4" s="354" t="s">
        <v>4</v>
      </c>
      <c r="D4" s="354"/>
      <c r="E4" s="353">
        <f>'справка №1-БАЛАНС'!H4</f>
        <v>3995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>
        <v>4</v>
      </c>
      <c r="D28" s="153">
        <v>2</v>
      </c>
      <c r="E28" s="166">
        <f t="shared" si="0"/>
        <v>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4</v>
      </c>
      <c r="D43" s="149">
        <f>D24+D28+D29+D31+D30+D32+D33+D38</f>
        <v>2</v>
      </c>
      <c r="E43" s="164">
        <f>E24+E28+E29+E31+E30+E32+E33+E38</f>
        <v>2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4</v>
      </c>
      <c r="D44" s="148">
        <f>D43+D21+D19+D9</f>
        <v>2</v>
      </c>
      <c r="E44" s="164">
        <f>E43+E21+E19+E9</f>
        <v>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</v>
      </c>
      <c r="D85" s="149">
        <f>SUM(D86:D90)+D94</f>
        <v>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/>
      <c r="D87" s="153"/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>
        <v>1</v>
      </c>
      <c r="D89" s="153"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</v>
      </c>
      <c r="D96" s="149">
        <f>D85+D80+D75+D71+D95</f>
        <v>1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</v>
      </c>
      <c r="D97" s="149">
        <f>D96+D68+D66</f>
        <v>1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782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783</v>
      </c>
      <c r="B109" s="630"/>
      <c r="C109" s="630" t="s">
        <v>382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6" t="str">
        <f>'справка №1-БАЛАНС'!E3</f>
        <v>СТОК ПЛЮС АД</v>
      </c>
      <c r="D4" s="628"/>
      <c r="E4" s="628"/>
      <c r="F4" s="578"/>
      <c r="G4" s="580" t="s">
        <v>2</v>
      </c>
      <c r="H4" s="580"/>
      <c r="I4" s="589">
        <f>'справка №1-БАЛАНС'!H3</f>
        <v>175356940</v>
      </c>
    </row>
    <row r="5" spans="1:9" ht="15">
      <c r="A5" s="522" t="s">
        <v>5</v>
      </c>
      <c r="B5" s="579"/>
      <c r="C5" s="606" t="str">
        <f>'справка №1-БАЛАНС'!E5</f>
        <v>01.01.2014 - 31.03.2014</v>
      </c>
      <c r="D5" s="637"/>
      <c r="E5" s="637"/>
      <c r="F5" s="579"/>
      <c r="G5" s="354" t="s">
        <v>4</v>
      </c>
      <c r="H5" s="581"/>
      <c r="I5" s="588">
        <f>'справка №1-БАЛАНС'!H4</f>
        <v>3995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6"/>
      <c r="C30" s="636"/>
      <c r="D30" s="568" t="s">
        <v>822</v>
      </c>
      <c r="E30" s="635"/>
      <c r="F30" s="635"/>
      <c r="G30" s="635"/>
      <c r="H30" s="519" t="s">
        <v>784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E116" sqref="E11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6" t="str">
        <f>'справка №1-БАЛАНС'!E3</f>
        <v>СТОК ПЛЮС АД</v>
      </c>
      <c r="C5" s="627"/>
      <c r="D5" s="587"/>
      <c r="E5" s="353" t="s">
        <v>2</v>
      </c>
      <c r="F5" s="590">
        <f>'справка №1-БАЛАНС'!H3</f>
        <v>175356940</v>
      </c>
    </row>
    <row r="6" spans="1:13" ht="15" customHeight="1">
      <c r="A6" s="54" t="s">
        <v>825</v>
      </c>
      <c r="B6" s="606" t="str">
        <f>'справка №1-БАЛАНС'!E5</f>
        <v>01.01.2014 - 31.03.2014</v>
      </c>
      <c r="C6" s="637"/>
      <c r="D6" s="55"/>
      <c r="E6" s="354" t="s">
        <v>4</v>
      </c>
      <c r="F6" s="591">
        <f>'справка №1-БАЛАНС'!H4</f>
        <v>3995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544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868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8" t="s">
        <v>853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2004-04-29T08:37:36Z</cp:lastPrinted>
  <dcterms:created xsi:type="dcterms:W3CDTF">2000-06-29T12:02:40Z</dcterms:created>
  <dcterms:modified xsi:type="dcterms:W3CDTF">2014-04-24T06:35:31Z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