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0800" windowHeight="2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<sst xmlns="http://schemas.openxmlformats.org/spreadsheetml/2006/main" count="1070" uniqueCount="879">
  <si>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</si>
  <si>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</si>
  <si>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</si>
  <si>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</si>
  <si>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</si>
  <si>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</si>
  <si>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</si>
  <si>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</si>
  <si>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</si>
  <si>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</si>
  <si>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</si>
  <si>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</si>
  <si>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</si>
  <si>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</si>
  <si>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</si>
  <si>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</si>
  <si>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</si>
  <si>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</si>
  <si>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</si>
  <si>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</si>
  <si>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</si>
  <si>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</si>
  <si>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</si>
  <si>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</si>
  <si>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</si>
  <si>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</si>
  <si>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</si>
  <si>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</si>
  <si>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</si>
  <si>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</si>
  <si>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</si>
  <si>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</si>
  <si>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</si>
  <si>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</si>
  <si>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</si>
  <si>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</si>
  <si>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</si>
  <si>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</si>
  <si>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</si>
  <si>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</si>
  <si>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</si>
  <si>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</si>
  <si>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</si>
  <si>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</si>
  <si>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</si>
  <si>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</si>
  <si>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</si>
  <si>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</si>
  <si>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</si>
  <si>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</si>
  <si>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</si>
  <si>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</si>
  <si>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</si>
  <si>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</si>
  <si>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</si>
  <si>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</si>
  <si>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</si>
  <si>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</si>
  <si>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</si>
  <si>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</si>
  <si>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</si>
  <si>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</si>
  <si>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</si>
  <si>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</si>
  <si>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</si>
  <si>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</si>
  <si>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</si>
  <si>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</si>
  <si>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</si>
  <si>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</si>
  <si>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</si>
  <si>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</si>
  <si>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</si>
  <si>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</si>
  <si>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</si>
  <si>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</si>
  <si>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</si>
  <si>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</si>
  <si>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</si>
  <si>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</si>
  <si>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</si>
  <si>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</si>
  <si>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</si>
  <si>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</si>
  <si>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</si>
  <si>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</si>
  <si>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</si>
  <si>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</si>
  <si>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</si>
  <si>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</si>
  <si>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</si>
  <si>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</si>
  <si>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</si>
  <si>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</si>
  <si>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</si>
  <si>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</si>
  <si>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</si>
  <si>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</si>
  <si>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</si>
  <si>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</si>
  <si>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</si>
  <si>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</si>
  <si>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</si>
  <si>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</si>
  <si>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</si>
  <si>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</si>
  <si>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</si>
  <si>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</si>
  <si>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</si>
  <si>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</si>
  <si>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</si>
  <si>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</si>
  <si>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</si>
  <si>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</si>
  <si>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</si>
  <si>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</si>
  <si>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</si>
  <si>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</si>
  <si>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</si>
  <si>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</si>
  <si>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</si>
  <si>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</si>
  <si>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</si>
  <si>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</si>
  <si>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</si>
  <si>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</si>
  <si>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</si>
  <si>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</si>
  <si>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</si>
  <si>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</si>
  <si>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</si>
  <si>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</si>
  <si>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</si>
  <si>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</si>
  <si>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</si>
  <si>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</si>
  <si>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</si>
  <si>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</si>
  <si>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</si>
  <si>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</si>
  <si>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</si>
  <si>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</si>
  <si>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</si>
  <si>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</si>
  <si>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</si>
  <si>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</si>
  <si>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</si>
  <si>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</si>
  <si>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</si>
  <si>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</si>
  <si>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</si>
  <si>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</si>
  <si>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</si>
  <si>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</si>
  <si>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</si>
  <si>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</si>
  <si>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</si>
  <si>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</si>
  <si>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</si>
  <si>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</si>
  <si>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</si>
  <si>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</si>
  <si>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</si>
  <si>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</si>
  <si>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</si>
  <si>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</si>
  <si>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</si>
  <si>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</si>
  <si>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</si>
  <si>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</si>
  <si>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</si>
  <si>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</si>
  <si>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</si>
  <si>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</si>
  <si>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</si>
  <si>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</si>
  <si>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</si>
  <si>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</si>
  <si>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</si>
  <si>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</si>
  <si>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</si>
  <si>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</si>
  <si>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</si>
  <si>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</si>
  <si>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</si>
  <si>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</si>
  <si>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</si>
  <si>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</si>
  <si>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</si>
  <si>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</si>
  <si>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</si>
  <si>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</si>
  <si>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</si>
  <si>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</si>
  <si>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</si>
  <si>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</si>
  <si>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</si>
  <si>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</si>
  <si>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</si>
  <si>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</si>
  <si>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</si>
  <si>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</si>
  <si>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</si>
  <si>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</si>
  <si>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</si>
  <si>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</si>
  <si>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</si>
  <si>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</si>
  <si>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</si>
  <si>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</si>
  <si>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</si>
  <si>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</si>
  <si>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</si>
  <si>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</si>
  <si>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</si>
  <si>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</si>
  <si>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</si>
  <si>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</si>
  <si>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</si>
  <si>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</si>
  <si>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</si>
  <si>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</si>
  <si>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</si>
  <si>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</si>
  <si>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</si>
  <si>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</si>
  <si>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</si>
  <si>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</si>
  <si>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</si>
  <si>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</si>
  <si>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</si>
  <si>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</si>
  <si>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</si>
  <si>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</si>
  <si>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</si>
  <si>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</si>
  <si>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</si>
  <si>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</si>
  <si>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</si>
  <si>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</si>
  <si>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</si>
  <si>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</si>
  <si>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</si>
  <si>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</si>
  <si>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</si>
  <si>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</si>
  <si>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</si>
  <si>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</si>
  <si>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</si>
  <si>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</si>
  <si>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</si>
  <si>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</si>
  <si>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</si>
  <si>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</si>
  <si>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</si>
  <si>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</si>
  <si>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</si>
  <si>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</si>
  <si>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</si>
  <si>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</si>
  <si>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</si>
  <si>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</si>
  <si>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</si>
  <si>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</si>
  <si>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</si>
  <si>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</si>
  <si>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</si>
  <si>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</si>
  <si>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</si>
  <si>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</si>
  <si>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</si>
  <si>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</si>
  <si>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</si>
  <si>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</si>
  <si>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</si>
  <si>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</si>
  <si>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</si>
  <si>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</si>
  <si>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</si>
  <si>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</si>
  <si>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</si>
  <si>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</si>
  <si>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</si>
  <si>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</si>
  <si>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</si>
  <si>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</si>
  <si>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</si>
  <si>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</si>
  <si>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</si>
  <si>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</si>
  <si>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</si>
  <si>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</si>
  <si>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</si>
  <si>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</si>
  <si>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</si>
  <si>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</si>
  <si>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</si>
  <si>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</si>
  <si>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</si>
  <si>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</si>
  <si>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</si>
  <si>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</si>
  <si>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</si>
  <si>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</si>
  <si>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</si>
  <si>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</si>
  <si>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</si>
  <si>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</si>
  <si>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</si>
  <si>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</si>
  <si>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</si>
  <si>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</si>
  <si>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</si>
  <si>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</si>
  <si>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</si>
  <si>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</si>
  <si>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</si>
  <si>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</si>
  <si>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</si>
  <si>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</si>
  <si>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</si>
  <si>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</si>
  <si>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</si>
  <si>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</si>
  <si>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</si>
  <si>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</si>
  <si>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</si>
  <si>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</si>
  <si>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</si>
  <si>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</si>
  <si>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</si>
  <si>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</si>
  <si>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</si>
  <si>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</si>
  <si>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</si>
  <si>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</si>
  <si>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</si>
  <si>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</si>
  <si>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</si>
  <si>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</si>
  <si>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</si>
  <si>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</si>
  <si>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</si>
  <si>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</si>
  <si>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</si>
  <si>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</si>
  <si>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</si>
  <si>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</si>
  <si>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</si>
  <si>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</si>
  <si>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</si>
  <si>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</si>
  <si>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</si>
  <si>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</si>
  <si>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</si>
  <si>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</si>
  <si>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</si>
  <si>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</si>
  <si>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</si>
  <si>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</si>
  <si>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</si>
  <si>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</si>
  <si>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</si>
  <si>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</si>
  <si>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</si>
  <si>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</si>
  <si>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</si>
  <si>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</si>
  <si>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</si>
  <si>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</si>
  <si>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</si>
  <si>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</si>
  <si>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</si>
  <si>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</si>
  <si>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</si>
  <si>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</si>
  <si>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</si>
  <si>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</si>
  <si>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</si>
  <si>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</si>
  <si>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</si>
  <si>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</si>
  <si>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</si>
  <si>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</si>
  <si>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</si>
  <si>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</si>
  <si>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</si>
  <si>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</si>
  <si>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</si>
  <si>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</si>
  <si>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</si>
  <si>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</si>
  <si>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</si>
  <si>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</si>
  <si>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</si>
  <si>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</si>
  <si>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</si>
  <si>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</si>
  <si>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</si>
  <si>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</si>
  <si>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</si>
  <si>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</si>
  <si>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</si>
  <si>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</si>
  <si>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</si>
  <si>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</si>
  <si>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</si>
  <si>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</si>
  <si>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</si>
  <si>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</si>
  <si>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</si>
  <si>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</si>
  <si>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</si>
  <si>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</si>
  <si>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</si>
  <si>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</si>
  <si>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</si>
  <si>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</si>
  <si>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</si>
  <si>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</si>
  <si>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</si>
  <si>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</si>
  <si>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</si>
  <si>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</si>
  <si>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</si>
  <si>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</si>
  <si>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</si>
  <si>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</si>
  <si>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</si>
  <si>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</si>
  <si>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</si>
  <si>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</si>
  <si>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</si>
  <si>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</si>
  <si>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</si>
  <si>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</si>
  <si>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</si>
  <si>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</si>
  <si>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</si>
  <si>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</si>
  <si>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</si>
  <si>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</si>
  <si>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</si>
  <si>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</si>
  <si>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</si>
  <si>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</si>
  <si>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</si>
  <si>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</si>
  <si>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</si>
  <si>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</si>
  <si>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</si>
  <si>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</si>
  <si>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</si>
  <si>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</si>
  <si>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</si>
  <si>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</si>
  <si>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</si>
  <si>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</si>
  <si>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</si>
  <si>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</si>
  <si>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</si>
  <si>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</si>
  <si>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</si>
  <si>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</si>
  <si>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</si>
  <si>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</si>
  <si>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</si>
  <si>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</si>
  <si>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</si>
  <si>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</si>
  <si>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</si>
  <si>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</si>
  <si>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</si>
  <si>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</si>
  <si>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</si>
  <si>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</si>
  <si>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</si>
  <si>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</si>
  <si>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</si>
  <si>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</si>
  <si>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</si>
  <si>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</si>
  <si>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</si>
  <si>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</si>
  <si>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</si>
  <si>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</si>
  <si>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</si>
  <si>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</si>
  <si>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</si>
  <si>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</si>
  <si>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</si>
  <si>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</si>
  <si>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</si>
  <si>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</si>
  <si>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</si>
  <si>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</si>
  <si>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</si>
  <si>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</si>
  <si>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</si>
  <si>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</si>
  <si>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</si>
  <si>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</si>
  <si>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</si>
  <si>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</si>
  <si>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</si>
  <si>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</si>
  <si>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</si>
  <si>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</si>
  <si>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</si>
  <si>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</si>
  <si>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</si>
  <si>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</si>
  <si>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</si>
  <si>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</si>
  <si>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</si>
  <si>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</si>
  <si>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</si>
  <si>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</si>
  <si>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</si>
  <si>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</si>
  <si>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</si>
  <si>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</si>
  <si>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</si>
  <si>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</si>
  <si>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</si>
  <si>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</si>
  <si>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</si>
  <si>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</si>
  <si>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</si>
  <si>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</si>
  <si>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</si>
  <si>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</si>
  <si>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</si>
  <si>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</si>
  <si>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</si>
  <si>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</si>
  <si>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</si>
  <si>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</si>
  <si>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</si>
  <si>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</si>
  <si>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</si>
  <si>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</si>
  <si>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</si>
  <si>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</si>
  <si>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</si>
  <si>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</si>
  <si>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</si>
  <si>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</si>
  <si>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</si>
  <si>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</si>
  <si>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</si>
  <si>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</si>
  <si>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</si>
  <si>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</si>
  <si>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</si>
  <si>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</si>
  <si>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</si>
  <si>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</si>
  <si>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</si>
  <si>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</si>
  <si>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</si>
  <si>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</si>
  <si>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</si>
  <si>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</si>
  <si>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</si>
  <si>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</si>
  <si>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</si>
  <si>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</si>
  <si>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</si>
  <si>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</si>
  <si>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</si>
  <si>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</si>
  <si>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</si>
  <si>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</si>
  <si>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</si>
  <si>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</si>
  <si>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</si>
  <si>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</si>
  <si>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</si>
  <si>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</si>
  <si>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</si>
  <si>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</si>
  <si>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</si>
  <si>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</si>
  <si>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</si>
  <si>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</si>
  <si>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</si>
  <si>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</si>
  <si>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</si>
  <si>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</si>
  <si>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</si>
  <si>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</si>
  <si>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</si>
  <si>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</si>
  <si>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</si>
  <si>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</si>
  <si>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</si>
  <si>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</si>
  <si>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</si>
  <si>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</si>
  <si>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</si>
  <si>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</si>
  <si>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</si>
  <si>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</si>
  <si>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</si>
  <si>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</si>
  <si>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</si>
  <si>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</si>
  <si>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</si>
  <si>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</si>
  <si>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</si>
  <si>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</si>
  <si>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</si>
  <si>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</si>
  <si>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</si>
  <si>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</si>
  <si>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</si>
  <si>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</si>
  <si>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</si>
  <si>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</si>
  <si>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</si>
  <si>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</si>
  <si>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</si>
  <si>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</si>
  <si>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</si>
  <si>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</si>
  <si>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</si>
  <si>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</si>
  <si>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</si>
  <si>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</si>
  <si>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</si>
  <si>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</si>
  <si>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</si>
  <si>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</si>
  <si>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</si>
  <si>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</si>
  <si>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</si>
  <si>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</si>
  <si>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</si>
  <si>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</si>
  <si>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</si>
  <si>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</si>
  <si>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</si>
  <si>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</si>
  <si>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</si>
  <si>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</si>
  <si>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</si>
  <si>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</si>
  <si>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</si>
  <si>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</si>
  <si>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</si>
  <si>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</si>
  <si>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</si>
  <si>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</si>
  <si>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</si>
  <si>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</si>
  <si>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</si>
  <si>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</si>
  <si>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</si>
  <si>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</si>
  <si>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</si>
  <si>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</si>
  <si>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</si>
  <si>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</si>
  <si>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</si>
  <si>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</si>
  <si>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</si>
  <si>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</si>
  <si>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</si>
  <si>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</si>
  <si>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</si>
  <si>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</si>
  <si>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</si>
  <si>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</si>
  <si>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</si>
  <si>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</si>
  <si>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</si>
  <si>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</si>
  <si>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</si>
  <si>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</si>
  <si>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</si>
  <si>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</si>
  <si>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</si>
  <si>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</si>
  <si>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</si>
  <si>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</si>
  <si>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</si>
  <si>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</si>
  <si>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</si>
  <si>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</si>
  <si>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</si>
  <si>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</si>
  <si>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</si>
  <si>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</si>
  <si>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</si>
  <si>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</si>
  <si>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</si>
  <si>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</si>
  <si>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</si>
  <si>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</si>
  <si>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</si>
  <si>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</si>
  <si>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</si>
  <si>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</si>
  <si>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</si>
  <si>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</si>
  <si>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</si>
  <si>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</si>
  <si>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</si>
  <si>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</si>
  <si>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</si>
  <si>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</si>
  <si>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</si>
  <si>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</si>
  <si>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</si>
  <si>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</si>
  <si>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</si>
  <si>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</si>
  <si>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</si>
  <si>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</si>
  <si>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</si>
  <si>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</si>
  <si>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</si>
  <si>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</si>
  <si>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</si>
  <si>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</si>
  <si>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</si>
  <si>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</si>
  <si>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</si>
  <si>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</si>
  <si>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</si>
  <si>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</si>
  <si>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</si>
  <si>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</si>
  <si>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</si>
  <si>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</si>
  <si>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</si>
  <si>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</si>
  <si>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</si>
  <si>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</si>
  <si>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</si>
  <si>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</si>
  <si>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</si>
  <si>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</si>
  <si>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</si>
  <si>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</si>
  <si>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</si>
  <si>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</si>
  <si>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</si>
  <si>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</si>
  <si>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</si>
  <si>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</si>
  <si>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</si>
  <si>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</si>
  <si>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</si>
  <si>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</si>
  <si>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</si>
  <si>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</si>
  <si>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</si>
  <si>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</si>
  <si>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</si>
  <si>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</si>
  <si>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</si>
  <si>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</si>
  <si>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</si>
  <si>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</si>
  <si>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</si>
  <si>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</si>
  <si>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</si>
  <si>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</si>
  <si>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</si>
  <si>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</si>
  <si>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</si>
  <si>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</si>
  <si>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</si>
  <si>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</si>
  <si>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</si>
  <si>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</si>
  <si>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</si>
  <si>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</si>
  <si>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</si>
  <si>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</si>
  <si>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</si>
  <si>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</si>
  <si>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</si>
  <si>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</si>
  <si>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</si>
  <si>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</si>
  <si>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</si>
  <si>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</si>
  <si>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</si>
  <si>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</si>
  <si>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</si>
  <si>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</si>
  <si>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</si>
  <si>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</si>
  <si>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</si>
  <si>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</si>
  <si>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</si>
  <si>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</si>
  <si>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</si>
  <si>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</si>
  <si>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</si>
  <si>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</si>
  <si>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</si>
  <si>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</si>
  <si>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</si>
  <si>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</si>
  <si>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</si>
  <si>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</si>
  <si>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</si>
  <si>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</si>
  <si>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</si>
  <si>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</si>
  <si>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</si>
  <si>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</si>
  <si>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</si>
  <si>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</si>
  <si>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</si>
  <si>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</si>
  <si>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</si>
  <si>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</si>
  <si>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</si>
  <si>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</si>
  <si>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</si>
  <si>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</si>
  <si>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</si>
  <si>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</si>
  <si>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</si>
  <si>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</si>
  <si>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</si>
  <si>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</si>
  <si>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</si>
  <si>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</si>
  <si>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</si>
  <si>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</si>
  <si>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</si>
  <si>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</si>
  <si>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</si>
  <si>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</si>
  <si>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</si>
  <si>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</si>
  <si>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</si>
  <si>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</si>
  <si>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</si>
  <si>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</si>
  <si>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</si>
  <si>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</si>
  <si>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</si>
  <si>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</si>
  <si>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</si>
  <si>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</si>
  <si>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</si>
  <si>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</si>
  <si>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</si>
  <si>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</si>
  <si>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</si>
  <si>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</si>
  <si>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</si>
  <si>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</si>
  <si>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</si>
  <si>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</si>
  <si>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</si>
  <si>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</si>
  <si>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</si>
  <si>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</si>
  <si>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</si>
  <si>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</si>
  <si>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</si>
  <si>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</si>
  <si>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</si>
  <si>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</si>
  <si>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</si>
  <si>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</si>
  <si>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</si>
  <si>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</si>
  <si>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</si>
  <si>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период:30.06.2016</t>
  </si>
  <si>
    <t>РГ-05-455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</si>
</sst>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I4" sqref="I4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6" t="s">
        <v>0</v>
      </c>
      <c r="B1" s="107"/>
      <c r="C1" s="108"/>
      <c r="D1" s="108"/>
      <c r="E1" s="108"/>
      <c r="F1" s="75"/>
      <c r="G1" s="76"/>
      <c r="H1" s="77"/>
    </row>
    <row r="2" spans="1:8" ht="15">
      <c r="A2" s="109"/>
      <c r="B2" s="109"/>
      <c r="C2" s="110"/>
      <c r="D2" s="110"/>
      <c r="E2" s="110"/>
      <c r="F2" s="75"/>
      <c r="G2" s="76"/>
      <c r="H2" s="77"/>
    </row>
    <row r="3" spans="1:8" ht="15">
      <c r="A3" s="588" t="s">
        <v>1</v>
      </c>
      <c r="B3" s="589"/>
      <c r="C3" s="589"/>
      <c r="D3" s="589"/>
      <c r="E3" s="265" t="s">
        <v>158</v>
      </c>
      <c r="F3" s="111" t="s">
        <v>2</v>
      </c>
      <c r="G3" s="77"/>
      <c r="H3" s="264">
        <v>814191178</v>
      </c>
    </row>
    <row r="4" spans="1:8" ht="15">
      <c r="A4" s="588" t="s">
        <v>531</v>
      </c>
      <c r="B4" s="594"/>
      <c r="C4" s="594"/>
      <c r="D4" s="594"/>
      <c r="E4" s="286" t="s">
        <v>158</v>
      </c>
      <c r="F4" s="590" t="s">
        <v>878</v>
      </c>
      <c r="G4" s="591"/>
      <c r="H4" s="264"/>
    </row>
    <row r="5" spans="1:8" ht="15">
      <c r="A5" s="588" t="s">
        <v>877</v>
      </c>
      <c r="B5" s="589"/>
      <c r="C5" s="589"/>
      <c r="D5" s="589"/>
      <c r="E5" s="287" t="s">
        <v>158</v>
      </c>
      <c r="F5" s="75"/>
      <c r="G5" s="76"/>
      <c r="H5" s="113" t="s">
        <v>5</v>
      </c>
    </row>
    <row r="6" spans="1:8" ht="15.75" thickBot="1">
      <c r="A6" s="55"/>
      <c r="B6" s="55"/>
      <c r="C6" s="112"/>
      <c r="D6" s="113"/>
      <c r="E6" s="113"/>
      <c r="F6" s="75"/>
      <c r="G6" s="76"/>
      <c r="H6" s="113"/>
    </row>
    <row r="7" spans="1:8" ht="28.5">
      <c r="A7" s="114" t="s">
        <v>6</v>
      </c>
      <c r="B7" s="115" t="s">
        <v>7</v>
      </c>
      <c r="C7" s="116" t="s">
        <v>8</v>
      </c>
      <c r="D7" s="116" t="s">
        <v>9</v>
      </c>
      <c r="E7" s="117" t="s">
        <v>10</v>
      </c>
      <c r="F7" s="115" t="s">
        <v>7</v>
      </c>
      <c r="G7" s="116" t="s">
        <v>11</v>
      </c>
      <c r="H7" s="118" t="s">
        <v>12</v>
      </c>
    </row>
    <row r="8" spans="1:8" ht="14.25">
      <c r="A8" s="119" t="s">
        <v>13</v>
      </c>
      <c r="B8" s="120" t="s">
        <v>14</v>
      </c>
      <c r="C8" s="120">
        <v>1</v>
      </c>
      <c r="D8" s="120">
        <v>2</v>
      </c>
      <c r="E8" s="121" t="s">
        <v>13</v>
      </c>
      <c r="F8" s="120" t="s">
        <v>14</v>
      </c>
      <c r="G8" s="120">
        <v>1</v>
      </c>
      <c r="H8" s="122">
        <v>2</v>
      </c>
    </row>
    <row r="9" spans="1:8" ht="15">
      <c r="A9" s="257" t="s">
        <v>15</v>
      </c>
      <c r="B9" s="123"/>
      <c r="C9" s="124"/>
      <c r="D9" s="125"/>
      <c r="E9" s="255" t="s">
        <v>16</v>
      </c>
      <c r="F9" s="126"/>
      <c r="G9" s="127"/>
      <c r="H9" s="128"/>
    </row>
    <row r="10" spans="1:8" ht="15">
      <c r="A10" s="129" t="s">
        <v>17</v>
      </c>
      <c r="B10" s="130"/>
      <c r="C10" s="124"/>
      <c r="D10" s="125"/>
      <c r="E10" s="131" t="s">
        <v>18</v>
      </c>
      <c r="F10" s="132"/>
      <c r="G10" s="133"/>
      <c r="H10" s="134"/>
    </row>
    <row r="11" spans="1:8" ht="15">
      <c r="A11" s="129" t="s">
        <v>19</v>
      </c>
      <c r="B11" s="135" t="s">
        <v>20</v>
      </c>
      <c r="C11" s="56">
        <v>1632</v>
      </c>
      <c r="D11" s="56">
        <v>1676</v>
      </c>
      <c r="E11" s="131" t="s">
        <v>21</v>
      </c>
      <c r="F11" s="136" t="s">
        <v>22</v>
      </c>
      <c r="G11" s="57">
        <f>31789-34</f>
        <v>31755</v>
      </c>
      <c r="H11" s="57">
        <v>31755</v>
      </c>
    </row>
    <row r="12" spans="1:8" ht="15">
      <c r="A12" s="129" t="s">
        <v>23</v>
      </c>
      <c r="B12" s="135" t="s">
        <v>24</v>
      </c>
      <c r="C12" s="56">
        <v>7455</v>
      </c>
      <c r="D12" s="56">
        <v>7845</v>
      </c>
      <c r="E12" s="131" t="s">
        <v>25</v>
      </c>
      <c r="F12" s="136" t="s">
        <v>26</v>
      </c>
      <c r="G12" s="58"/>
      <c r="H12" s="58"/>
    </row>
    <row r="13" spans="1:8" ht="15">
      <c r="A13" s="129" t="s">
        <v>27</v>
      </c>
      <c r="B13" s="135" t="s">
        <v>28</v>
      </c>
      <c r="C13" s="56">
        <v>70094</v>
      </c>
      <c r="D13" s="56">
        <v>72394</v>
      </c>
      <c r="E13" s="131" t="s">
        <v>29</v>
      </c>
      <c r="F13" s="136" t="s">
        <v>30</v>
      </c>
      <c r="G13" s="58"/>
      <c r="H13" s="58"/>
    </row>
    <row r="14" spans="1:8" ht="15">
      <c r="A14" s="129" t="s">
        <v>31</v>
      </c>
      <c r="B14" s="135" t="s">
        <v>32</v>
      </c>
      <c r="C14" s="56">
        <v>7664</v>
      </c>
      <c r="D14" s="56">
        <v>7202</v>
      </c>
      <c r="E14" s="137" t="s">
        <v>33</v>
      </c>
      <c r="F14" s="136" t="s">
        <v>34</v>
      </c>
      <c r="G14" s="210"/>
      <c r="H14" s="210"/>
    </row>
    <row r="15" spans="1:8" ht="15">
      <c r="A15" s="129" t="s">
        <v>35</v>
      </c>
      <c r="B15" s="135" t="s">
        <v>36</v>
      </c>
      <c r="C15" s="56">
        <v>861</v>
      </c>
      <c r="D15" s="56">
        <v>846</v>
      </c>
      <c r="E15" s="137" t="s">
        <v>37</v>
      </c>
      <c r="F15" s="136" t="s">
        <v>38</v>
      </c>
      <c r="G15" s="210"/>
      <c r="H15" s="210"/>
    </row>
    <row r="16" spans="1:8" ht="15">
      <c r="A16" s="129" t="s">
        <v>39</v>
      </c>
      <c r="B16" s="138" t="s">
        <v>40</v>
      </c>
      <c r="C16" s="56">
        <v>43</v>
      </c>
      <c r="D16" s="56">
        <v>44</v>
      </c>
      <c r="E16" s="137" t="s">
        <v>41</v>
      </c>
      <c r="F16" s="136" t="s">
        <v>42</v>
      </c>
      <c r="G16" s="210"/>
      <c r="H16" s="210"/>
    </row>
    <row r="17" spans="1:18" ht="25.5">
      <c r="A17" s="129" t="s">
        <v>43</v>
      </c>
      <c r="B17" s="135" t="s">
        <v>44</v>
      </c>
      <c r="C17" s="56">
        <v>11350</v>
      </c>
      <c r="D17" s="56">
        <v>9681</v>
      </c>
      <c r="E17" s="137" t="s">
        <v>45</v>
      </c>
      <c r="F17" s="139" t="s">
        <v>46</v>
      </c>
      <c r="G17" s="59">
        <f>G11+G14+G15+G16</f>
        <v>31755</v>
      </c>
      <c r="H17" s="59">
        <f>H11+H14+H15+H16</f>
        <v>31755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8" ht="15">
      <c r="A18" s="129" t="s">
        <v>47</v>
      </c>
      <c r="B18" s="135" t="s">
        <v>48</v>
      </c>
      <c r="C18" s="56">
        <v>0</v>
      </c>
      <c r="D18" s="56">
        <v>0</v>
      </c>
      <c r="E18" s="131" t="s">
        <v>49</v>
      </c>
      <c r="F18" s="140"/>
      <c r="G18" s="141"/>
      <c r="H18" s="142"/>
    </row>
    <row r="19" spans="1:15" ht="15">
      <c r="A19" s="129" t="s">
        <v>50</v>
      </c>
      <c r="B19" s="143" t="s">
        <v>51</v>
      </c>
      <c r="C19" s="60">
        <f>SUM(C11:C18)</f>
        <v>99099</v>
      </c>
      <c r="D19" s="60">
        <f>SUM(D11:D18)</f>
        <v>99688</v>
      </c>
      <c r="E19" s="131" t="s">
        <v>52</v>
      </c>
      <c r="F19" s="136" t="s">
        <v>53</v>
      </c>
      <c r="G19" s="57"/>
      <c r="H19" s="57"/>
      <c r="I19" s="184"/>
      <c r="J19" s="184"/>
      <c r="K19" s="184"/>
      <c r="L19" s="184"/>
      <c r="M19" s="184"/>
      <c r="N19" s="184"/>
      <c r="O19" s="184"/>
    </row>
    <row r="20" spans="1:8" ht="15">
      <c r="A20" s="129" t="s">
        <v>54</v>
      </c>
      <c r="B20" s="143" t="s">
        <v>55</v>
      </c>
      <c r="C20" s="56">
        <v>167</v>
      </c>
      <c r="D20" s="56">
        <v>173</v>
      </c>
      <c r="E20" s="131" t="s">
        <v>56</v>
      </c>
      <c r="F20" s="136" t="s">
        <v>57</v>
      </c>
      <c r="G20" s="63"/>
      <c r="H20" s="63"/>
    </row>
    <row r="21" spans="1:18" ht="15">
      <c r="A21" s="129" t="s">
        <v>58</v>
      </c>
      <c r="B21" s="144" t="s">
        <v>59</v>
      </c>
      <c r="C21" s="56"/>
      <c r="D21" s="56"/>
      <c r="E21" s="145" t="s">
        <v>60</v>
      </c>
      <c r="F21" s="136" t="s">
        <v>61</v>
      </c>
      <c r="G21" s="61">
        <f>SUM(G22:G24)</f>
        <v>4996</v>
      </c>
      <c r="H21" s="61">
        <f>SUM(H22:H24)</f>
        <v>56718</v>
      </c>
      <c r="I21" s="184"/>
      <c r="J21" s="184"/>
      <c r="K21" s="184"/>
      <c r="L21" s="184"/>
      <c r="M21" s="185"/>
      <c r="N21" s="184"/>
      <c r="O21" s="184"/>
      <c r="P21" s="184"/>
      <c r="Q21" s="184"/>
      <c r="R21" s="184"/>
    </row>
    <row r="22" spans="1:8" ht="15">
      <c r="A22" s="129" t="s">
        <v>62</v>
      </c>
      <c r="B22" s="135"/>
      <c r="C22" s="146"/>
      <c r="D22" s="60"/>
      <c r="E22" s="137" t="s">
        <v>63</v>
      </c>
      <c r="F22" s="136" t="s">
        <v>64</v>
      </c>
      <c r="G22" s="57">
        <f>((26056-(ROUND(188*34.1/100,2)))*0+25992+152+25+11)*0+4996</f>
        <v>4996</v>
      </c>
      <c r="H22" s="57">
        <v>56718</v>
      </c>
    </row>
    <row r="23" spans="1:13" ht="15">
      <c r="A23" s="129" t="s">
        <v>65</v>
      </c>
      <c r="B23" s="135" t="s">
        <v>66</v>
      </c>
      <c r="C23" s="56">
        <v>21</v>
      </c>
      <c r="D23" s="56">
        <v>22</v>
      </c>
      <c r="E23" s="147" t="s">
        <v>67</v>
      </c>
      <c r="F23" s="136" t="s">
        <v>68</v>
      </c>
      <c r="G23" s="57"/>
      <c r="H23" s="57"/>
      <c r="M23" s="62"/>
    </row>
    <row r="24" spans="1:8" ht="15">
      <c r="A24" s="129" t="s">
        <v>69</v>
      </c>
      <c r="B24" s="135" t="s">
        <v>70</v>
      </c>
      <c r="C24" s="56">
        <v>3</v>
      </c>
      <c r="D24" s="56">
        <v>3</v>
      </c>
      <c r="E24" s="131" t="s">
        <v>71</v>
      </c>
      <c r="F24" s="136" t="s">
        <v>72</v>
      </c>
      <c r="G24" s="57"/>
      <c r="H24" s="57"/>
    </row>
    <row r="25" spans="1:18" ht="15">
      <c r="A25" s="129" t="s">
        <v>73</v>
      </c>
      <c r="B25" s="135" t="s">
        <v>74</v>
      </c>
      <c r="C25" s="56"/>
      <c r="D25" s="56"/>
      <c r="E25" s="147" t="s">
        <v>75</v>
      </c>
      <c r="F25" s="139" t="s">
        <v>76</v>
      </c>
      <c r="G25" s="59">
        <f>G19+G20+G21</f>
        <v>4996</v>
      </c>
      <c r="H25" s="59">
        <f>H19+H20+H21</f>
        <v>56718</v>
      </c>
      <c r="I25" s="184"/>
      <c r="J25" s="184"/>
      <c r="K25" s="184"/>
      <c r="L25" s="184"/>
      <c r="M25" s="185"/>
      <c r="N25" s="184"/>
      <c r="O25" s="184"/>
      <c r="P25" s="184"/>
      <c r="Q25" s="184"/>
      <c r="R25" s="184"/>
    </row>
    <row r="26" spans="1:8" ht="15">
      <c r="A26" s="129" t="s">
        <v>77</v>
      </c>
      <c r="B26" s="135" t="s">
        <v>78</v>
      </c>
      <c r="C26" s="56">
        <v>262</v>
      </c>
      <c r="D26" s="56">
        <v>257</v>
      </c>
      <c r="E26" s="131" t="s">
        <v>79</v>
      </c>
      <c r="F26" s="140"/>
      <c r="G26" s="141"/>
      <c r="H26" s="142"/>
    </row>
    <row r="27" spans="1:18" ht="15">
      <c r="A27" s="129" t="s">
        <v>80</v>
      </c>
      <c r="B27" s="144" t="s">
        <v>81</v>
      </c>
      <c r="C27" s="60">
        <f>SUM(C23:C26)</f>
        <v>286</v>
      </c>
      <c r="D27" s="60">
        <f>SUM(D23:D26)</f>
        <v>282</v>
      </c>
      <c r="E27" s="147" t="s">
        <v>82</v>
      </c>
      <c r="F27" s="136" t="s">
        <v>83</v>
      </c>
      <c r="G27" s="59">
        <f>SUM(G28:G30)</f>
        <v>57325.52</v>
      </c>
      <c r="H27" s="59">
        <f>SUM(H28:H30)</f>
        <v>-14534</v>
      </c>
      <c r="I27" s="184"/>
      <c r="J27" s="184"/>
      <c r="K27" s="184"/>
      <c r="L27" s="184"/>
      <c r="M27" s="185"/>
      <c r="N27" s="184"/>
      <c r="O27" s="184"/>
      <c r="P27" s="184"/>
      <c r="Q27" s="184"/>
      <c r="R27" s="184"/>
    </row>
    <row r="28" spans="1:8" ht="15">
      <c r="A28" s="129"/>
      <c r="B28" s="135"/>
      <c r="C28" s="146"/>
      <c r="D28" s="60"/>
      <c r="E28" s="131" t="s">
        <v>84</v>
      </c>
      <c r="F28" s="136" t="s">
        <v>85</v>
      </c>
      <c r="G28" s="57">
        <f>((57949-(ROUND(188*34.1/100,2))-(ROUND(70*34.1/100,2))-ROUND(705*10/100,2)))</f>
        <v>57790.52</v>
      </c>
      <c r="H28" s="57">
        <v>932</v>
      </c>
    </row>
    <row r="29" spans="1:13" ht="15">
      <c r="A29" s="129" t="s">
        <v>86</v>
      </c>
      <c r="B29" s="135"/>
      <c r="C29" s="146"/>
      <c r="D29" s="60"/>
      <c r="E29" s="145" t="s">
        <v>87</v>
      </c>
      <c r="F29" s="136" t="s">
        <v>88</v>
      </c>
      <c r="G29" s="210">
        <v>-465</v>
      </c>
      <c r="H29" s="210">
        <v>-15466</v>
      </c>
      <c r="M29" s="62"/>
    </row>
    <row r="30" spans="1:8" ht="15">
      <c r="A30" s="129" t="s">
        <v>89</v>
      </c>
      <c r="B30" s="135" t="s">
        <v>90</v>
      </c>
      <c r="C30" s="56">
        <v>0</v>
      </c>
      <c r="D30" s="56"/>
      <c r="E30" s="131" t="s">
        <v>91</v>
      </c>
      <c r="F30" s="136" t="s">
        <v>92</v>
      </c>
      <c r="G30" s="63"/>
      <c r="H30" s="63"/>
    </row>
    <row r="31" spans="1:13" ht="15">
      <c r="A31" s="129" t="s">
        <v>93</v>
      </c>
      <c r="B31" s="135" t="s">
        <v>94</v>
      </c>
      <c r="C31" s="211"/>
      <c r="D31" s="211"/>
      <c r="E31" s="147" t="s">
        <v>95</v>
      </c>
      <c r="F31" s="136" t="s">
        <v>96</v>
      </c>
      <c r="G31" s="57">
        <f>(2506-(ROUND(38*34.1/100,2)))</f>
        <v>2493.04</v>
      </c>
      <c r="H31" s="57">
        <v>20138</v>
      </c>
      <c r="M31" s="62"/>
    </row>
    <row r="32" spans="1:15" ht="15">
      <c r="A32" s="129" t="s">
        <v>97</v>
      </c>
      <c r="B32" s="144" t="s">
        <v>98</v>
      </c>
      <c r="C32" s="60">
        <f>C30+C31</f>
        <v>0</v>
      </c>
      <c r="D32" s="60">
        <f>D30+D31</f>
        <v>0</v>
      </c>
      <c r="E32" s="137" t="s">
        <v>99</v>
      </c>
      <c r="F32" s="136" t="s">
        <v>100</v>
      </c>
      <c r="G32" s="210"/>
      <c r="H32" s="210"/>
      <c r="I32" s="184"/>
      <c r="J32" s="184"/>
      <c r="K32" s="184"/>
      <c r="L32" s="184"/>
      <c r="M32" s="184"/>
      <c r="N32" s="184"/>
      <c r="O32" s="184"/>
    </row>
    <row r="33" spans="1:18" ht="15">
      <c r="A33" s="129" t="s">
        <v>101</v>
      </c>
      <c r="B33" s="138"/>
      <c r="C33" s="146"/>
      <c r="D33" s="60"/>
      <c r="E33" s="147" t="s">
        <v>102</v>
      </c>
      <c r="F33" s="139" t="s">
        <v>103</v>
      </c>
      <c r="G33" s="59">
        <f>G27+G31+G32</f>
        <v>59818.56</v>
      </c>
      <c r="H33" s="59">
        <f>H27+H31+H32</f>
        <v>5604</v>
      </c>
      <c r="I33" s="184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4" ht="15">
      <c r="A34" s="129" t="s">
        <v>523</v>
      </c>
      <c r="B34" s="138" t="s">
        <v>104</v>
      </c>
      <c r="C34" s="60">
        <f>SUM(C35:C38)</f>
        <v>30</v>
      </c>
      <c r="D34" s="60">
        <f>SUM(D35:D38)</f>
        <v>30</v>
      </c>
      <c r="E34" s="131"/>
      <c r="F34" s="148"/>
      <c r="G34" s="149"/>
      <c r="H34" s="150"/>
      <c r="I34" s="184"/>
      <c r="J34" s="184"/>
      <c r="K34" s="184"/>
      <c r="L34" s="184"/>
      <c r="M34" s="184"/>
      <c r="N34" s="184"/>
    </row>
    <row r="35" spans="1:8" ht="15">
      <c r="A35" s="129" t="s">
        <v>105</v>
      </c>
      <c r="B35" s="135" t="s">
        <v>106</v>
      </c>
      <c r="C35" s="56"/>
      <c r="D35" s="56"/>
      <c r="E35" s="151"/>
      <c r="F35" s="152"/>
      <c r="G35" s="153"/>
      <c r="H35" s="154"/>
    </row>
    <row r="36" spans="1:18" ht="15">
      <c r="A36" s="129" t="s">
        <v>107</v>
      </c>
      <c r="B36" s="135" t="s">
        <v>108</v>
      </c>
      <c r="C36" s="56"/>
      <c r="D36" s="56"/>
      <c r="E36" s="131" t="s">
        <v>109</v>
      </c>
      <c r="F36" s="155" t="s">
        <v>110</v>
      </c>
      <c r="G36" s="59">
        <f>G25+G17+G33</f>
        <v>96569.56</v>
      </c>
      <c r="H36" s="59">
        <f>H25+H17+H33</f>
        <v>94077</v>
      </c>
      <c r="I36" s="184"/>
      <c r="J36" s="184"/>
      <c r="K36" s="184"/>
      <c r="L36" s="184"/>
      <c r="M36" s="184"/>
      <c r="N36" s="184"/>
      <c r="O36" s="184"/>
      <c r="P36" s="184"/>
      <c r="Q36" s="184"/>
      <c r="R36" s="184"/>
    </row>
    <row r="37" spans="1:13" ht="15">
      <c r="A37" s="129" t="s">
        <v>111</v>
      </c>
      <c r="B37" s="135" t="s">
        <v>112</v>
      </c>
      <c r="C37" s="56"/>
      <c r="D37" s="56"/>
      <c r="E37" s="131"/>
      <c r="F37" s="156"/>
      <c r="G37" s="149"/>
      <c r="H37" s="150"/>
      <c r="M37" s="62"/>
    </row>
    <row r="38" spans="1:8" ht="15">
      <c r="A38" s="129" t="s">
        <v>113</v>
      </c>
      <c r="B38" s="135" t="s">
        <v>114</v>
      </c>
      <c r="C38" s="56">
        <v>30</v>
      </c>
      <c r="D38" s="56">
        <v>30</v>
      </c>
      <c r="E38" s="157"/>
      <c r="F38" s="152"/>
      <c r="G38" s="153"/>
      <c r="H38" s="154"/>
    </row>
    <row r="39" spans="1:15" ht="15">
      <c r="A39" s="129" t="s">
        <v>115</v>
      </c>
      <c r="B39" s="158" t="s">
        <v>116</v>
      </c>
      <c r="C39" s="64">
        <f>C40+C41+C43</f>
        <v>0</v>
      </c>
      <c r="D39" s="64">
        <f>D40+D41+D43</f>
        <v>0</v>
      </c>
      <c r="E39" s="256" t="s">
        <v>117</v>
      </c>
      <c r="F39" s="155" t="s">
        <v>118</v>
      </c>
      <c r="G39" s="63">
        <f>(34+(188*34.1/100)+(70*34.1/100)+(38*34.1/100))*0+135</f>
        <v>135</v>
      </c>
      <c r="H39" s="63">
        <v>122</v>
      </c>
      <c r="I39" s="184"/>
      <c r="J39" s="184"/>
      <c r="K39" s="184"/>
      <c r="L39" s="184"/>
      <c r="M39" s="185"/>
      <c r="N39" s="184"/>
      <c r="O39" s="184"/>
    </row>
    <row r="40" spans="1:8" ht="15">
      <c r="A40" s="129" t="s">
        <v>119</v>
      </c>
      <c r="B40" s="158" t="s">
        <v>120</v>
      </c>
      <c r="C40" s="56"/>
      <c r="D40" s="56"/>
      <c r="E40" s="137"/>
      <c r="F40" s="156"/>
      <c r="G40" s="149"/>
      <c r="H40" s="150"/>
    </row>
    <row r="41" spans="1:8" ht="15">
      <c r="A41" s="129" t="s">
        <v>121</v>
      </c>
      <c r="B41" s="158" t="s">
        <v>122</v>
      </c>
      <c r="C41" s="56"/>
      <c r="D41" s="56"/>
      <c r="E41" s="256" t="s">
        <v>123</v>
      </c>
      <c r="F41" s="159"/>
      <c r="G41" s="160"/>
      <c r="H41" s="161"/>
    </row>
    <row r="42" spans="1:8" ht="15">
      <c r="A42" s="129" t="s">
        <v>124</v>
      </c>
      <c r="B42" s="158" t="s">
        <v>125</v>
      </c>
      <c r="C42" s="65"/>
      <c r="D42" s="65"/>
      <c r="E42" s="131" t="s">
        <v>126</v>
      </c>
      <c r="F42" s="152"/>
      <c r="G42" s="153"/>
      <c r="H42" s="154"/>
    </row>
    <row r="43" spans="1:13" ht="15">
      <c r="A43" s="129" t="s">
        <v>127</v>
      </c>
      <c r="B43" s="158" t="s">
        <v>128</v>
      </c>
      <c r="C43" s="56"/>
      <c r="D43" s="56"/>
      <c r="E43" s="137" t="s">
        <v>129</v>
      </c>
      <c r="F43" s="136" t="s">
        <v>130</v>
      </c>
      <c r="G43" s="57">
        <v>0</v>
      </c>
      <c r="H43" s="57"/>
      <c r="M43" s="62"/>
    </row>
    <row r="44" spans="1:8" ht="15">
      <c r="A44" s="129" t="s">
        <v>131</v>
      </c>
      <c r="B44" s="158" t="s">
        <v>132</v>
      </c>
      <c r="C44" s="56">
        <v>540</v>
      </c>
      <c r="D44" s="56">
        <v>600</v>
      </c>
      <c r="E44" s="162" t="s">
        <v>133</v>
      </c>
      <c r="F44" s="136" t="s">
        <v>134</v>
      </c>
      <c r="G44" s="57">
        <f>21732+4545+159</f>
        <v>26436</v>
      </c>
      <c r="H44" s="57">
        <v>20035</v>
      </c>
    </row>
    <row r="45" spans="1:15" ht="15">
      <c r="A45" s="129" t="s">
        <v>135</v>
      </c>
      <c r="B45" s="143" t="s">
        <v>136</v>
      </c>
      <c r="C45" s="60">
        <f>C34+C39+C44</f>
        <v>570</v>
      </c>
      <c r="D45" s="60">
        <f>D34+D39+D44</f>
        <v>630</v>
      </c>
      <c r="E45" s="145" t="s">
        <v>137</v>
      </c>
      <c r="F45" s="136" t="s">
        <v>138</v>
      </c>
      <c r="G45" s="57"/>
      <c r="H45" s="57"/>
      <c r="I45" s="184"/>
      <c r="J45" s="184"/>
      <c r="K45" s="184"/>
      <c r="L45" s="184"/>
      <c r="M45" s="185"/>
      <c r="N45" s="184"/>
      <c r="O45" s="184"/>
    </row>
    <row r="46" spans="1:8" ht="15">
      <c r="A46" s="129" t="s">
        <v>139</v>
      </c>
      <c r="B46" s="135"/>
      <c r="C46" s="146"/>
      <c r="D46" s="60"/>
      <c r="E46" s="131" t="s">
        <v>140</v>
      </c>
      <c r="F46" s="136" t="s">
        <v>141</v>
      </c>
      <c r="G46" s="57"/>
      <c r="H46" s="57"/>
    </row>
    <row r="47" spans="1:13" ht="15">
      <c r="A47" s="129" t="s">
        <v>142</v>
      </c>
      <c r="B47" s="135" t="s">
        <v>143</v>
      </c>
      <c r="C47" s="56"/>
      <c r="D47" s="56"/>
      <c r="E47" s="145" t="s">
        <v>144</v>
      </c>
      <c r="F47" s="136" t="s">
        <v>145</v>
      </c>
      <c r="G47" s="57"/>
      <c r="H47" s="57"/>
      <c r="M47" s="62"/>
    </row>
    <row r="48" spans="1:8" ht="15">
      <c r="A48" s="129" t="s">
        <v>146</v>
      </c>
      <c r="B48" s="138" t="s">
        <v>147</v>
      </c>
      <c r="C48" s="56"/>
      <c r="D48" s="56"/>
      <c r="E48" s="131" t="s">
        <v>148</v>
      </c>
      <c r="F48" s="136" t="s">
        <v>149</v>
      </c>
      <c r="G48" s="57">
        <f>379-51</f>
        <v>328</v>
      </c>
      <c r="H48" s="57">
        <v>386</v>
      </c>
    </row>
    <row r="49" spans="1:18" ht="15">
      <c r="A49" s="129" t="s">
        <v>150</v>
      </c>
      <c r="B49" s="135" t="s">
        <v>151</v>
      </c>
      <c r="C49" s="56"/>
      <c r="D49" s="56"/>
      <c r="E49" s="145" t="s">
        <v>50</v>
      </c>
      <c r="F49" s="139" t="s">
        <v>152</v>
      </c>
      <c r="G49" s="59">
        <f>SUM(G43:G48)</f>
        <v>26764</v>
      </c>
      <c r="H49" s="59">
        <f>SUM(H43:H48)</f>
        <v>20421</v>
      </c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8" ht="15">
      <c r="A50" s="129" t="s">
        <v>77</v>
      </c>
      <c r="B50" s="135" t="s">
        <v>153</v>
      </c>
      <c r="C50" s="56">
        <v>0</v>
      </c>
      <c r="D50" s="56"/>
      <c r="E50" s="131"/>
      <c r="F50" s="136"/>
      <c r="G50" s="146"/>
      <c r="H50" s="59"/>
    </row>
    <row r="51" spans="1:15" ht="15">
      <c r="A51" s="129" t="s">
        <v>154</v>
      </c>
      <c r="B51" s="143" t="s">
        <v>155</v>
      </c>
      <c r="C51" s="60">
        <f>SUM(C47:C50)</f>
        <v>0</v>
      </c>
      <c r="D51" s="60">
        <f>SUM(D47:D50)</f>
        <v>0</v>
      </c>
      <c r="E51" s="145" t="s">
        <v>156</v>
      </c>
      <c r="F51" s="139" t="s">
        <v>157</v>
      </c>
      <c r="G51" s="57"/>
      <c r="H51" s="57"/>
      <c r="I51" s="184"/>
      <c r="J51" s="184"/>
      <c r="K51" s="184"/>
      <c r="L51" s="184"/>
      <c r="M51" s="184"/>
      <c r="N51" s="184"/>
      <c r="O51" s="184"/>
    </row>
    <row r="52" spans="1:8" ht="15">
      <c r="A52" s="129" t="s">
        <v>158</v>
      </c>
      <c r="B52" s="143"/>
      <c r="C52" s="146"/>
      <c r="D52" s="60"/>
      <c r="E52" s="131" t="s">
        <v>159</v>
      </c>
      <c r="F52" s="139" t="s">
        <v>160</v>
      </c>
      <c r="G52" s="57"/>
      <c r="H52" s="57"/>
    </row>
    <row r="53" spans="1:8" ht="15">
      <c r="A53" s="129" t="s">
        <v>161</v>
      </c>
      <c r="B53" s="143" t="s">
        <v>162</v>
      </c>
      <c r="C53" s="56"/>
      <c r="D53" s="56"/>
      <c r="E53" s="131" t="s">
        <v>163</v>
      </c>
      <c r="F53" s="139" t="s">
        <v>164</v>
      </c>
      <c r="G53" s="57">
        <f>(4788+ROUND(705*10/100,2)-1)*0+4858</f>
        <v>4858</v>
      </c>
      <c r="H53" s="57">
        <v>4858</v>
      </c>
    </row>
    <row r="54" spans="1:8" ht="15">
      <c r="A54" s="129" t="s">
        <v>165</v>
      </c>
      <c r="B54" s="143" t="s">
        <v>166</v>
      </c>
      <c r="C54" s="56">
        <v>31</v>
      </c>
      <c r="D54" s="56">
        <v>31</v>
      </c>
      <c r="E54" s="131" t="s">
        <v>167</v>
      </c>
      <c r="F54" s="139" t="s">
        <v>168</v>
      </c>
      <c r="G54" s="57"/>
      <c r="H54" s="57"/>
    </row>
    <row r="55" spans="1:18" ht="25.5">
      <c r="A55" s="163" t="s">
        <v>169</v>
      </c>
      <c r="B55" s="164" t="s">
        <v>170</v>
      </c>
      <c r="C55" s="60">
        <f>C19+C20+C21+C27+C32+C45+C51+C53+C54</f>
        <v>100153</v>
      </c>
      <c r="D55" s="60">
        <f>D19+D20+D21+D27+D32+D45+D51+D53+D54</f>
        <v>100804</v>
      </c>
      <c r="E55" s="131" t="s">
        <v>171</v>
      </c>
      <c r="F55" s="155" t="s">
        <v>172</v>
      </c>
      <c r="G55" s="59">
        <f>G49+G51+G52+G53+G54</f>
        <v>31622</v>
      </c>
      <c r="H55" s="59">
        <f>H49+H51+H52+H53+H54</f>
        <v>25279</v>
      </c>
      <c r="I55" s="184"/>
      <c r="J55" s="184"/>
      <c r="K55" s="184"/>
      <c r="L55" s="184"/>
      <c r="M55" s="185"/>
      <c r="N55" s="184"/>
      <c r="O55" s="184"/>
      <c r="P55" s="184"/>
      <c r="Q55" s="184"/>
      <c r="R55" s="184"/>
    </row>
    <row r="56" spans="1:8" ht="15">
      <c r="A56" s="258" t="s">
        <v>173</v>
      </c>
      <c r="B56" s="138"/>
      <c r="C56" s="146"/>
      <c r="D56" s="60"/>
      <c r="E56" s="131"/>
      <c r="F56" s="165"/>
      <c r="G56" s="146"/>
      <c r="H56" s="59"/>
    </row>
    <row r="57" spans="1:13" ht="15">
      <c r="A57" s="129" t="s">
        <v>174</v>
      </c>
      <c r="B57" s="135"/>
      <c r="C57" s="146"/>
      <c r="D57" s="60"/>
      <c r="E57" s="261" t="s">
        <v>175</v>
      </c>
      <c r="F57" s="165"/>
      <c r="G57" s="146"/>
      <c r="H57" s="59"/>
      <c r="M57" s="62"/>
    </row>
    <row r="58" spans="1:8" ht="15">
      <c r="A58" s="129" t="s">
        <v>176</v>
      </c>
      <c r="B58" s="135" t="s">
        <v>177</v>
      </c>
      <c r="C58" s="56">
        <v>20375</v>
      </c>
      <c r="D58" s="56">
        <v>8615</v>
      </c>
      <c r="E58" s="131" t="s">
        <v>126</v>
      </c>
      <c r="F58" s="166"/>
      <c r="G58" s="146"/>
      <c r="H58" s="59"/>
    </row>
    <row r="59" spans="1:13" ht="15">
      <c r="A59" s="129" t="s">
        <v>178</v>
      </c>
      <c r="B59" s="135" t="s">
        <v>179</v>
      </c>
      <c r="C59" s="56">
        <v>774</v>
      </c>
      <c r="D59" s="56">
        <v>3525</v>
      </c>
      <c r="E59" s="145" t="s">
        <v>180</v>
      </c>
      <c r="F59" s="136" t="s">
        <v>181</v>
      </c>
      <c r="G59" s="57">
        <f>5159+15+1</f>
        <v>5175</v>
      </c>
      <c r="H59" s="57">
        <v>6915</v>
      </c>
      <c r="M59" s="62"/>
    </row>
    <row r="60" spans="1:8" ht="15">
      <c r="A60" s="129" t="s">
        <v>182</v>
      </c>
      <c r="B60" s="135" t="s">
        <v>183</v>
      </c>
      <c r="C60" s="56">
        <v>214</v>
      </c>
      <c r="D60" s="56">
        <v>340</v>
      </c>
      <c r="E60" s="131" t="s">
        <v>184</v>
      </c>
      <c r="F60" s="136" t="s">
        <v>185</v>
      </c>
      <c r="G60" s="57"/>
      <c r="H60" s="57"/>
    </row>
    <row r="61" spans="1:18" ht="15">
      <c r="A61" s="129" t="s">
        <v>186</v>
      </c>
      <c r="B61" s="138" t="s">
        <v>187</v>
      </c>
      <c r="C61" s="56">
        <v>122</v>
      </c>
      <c r="D61" s="56">
        <v>174</v>
      </c>
      <c r="E61" s="137" t="s">
        <v>188</v>
      </c>
      <c r="F61" s="166" t="s">
        <v>189</v>
      </c>
      <c r="G61" s="59">
        <f>SUM(G62:G68)</f>
        <v>7062</v>
      </c>
      <c r="H61" s="59">
        <f>SUM(H62:H68)</f>
        <v>8215</v>
      </c>
      <c r="I61" s="184"/>
      <c r="J61" s="184"/>
      <c r="K61" s="184"/>
      <c r="L61" s="184"/>
      <c r="M61" s="185"/>
      <c r="N61" s="184"/>
      <c r="O61" s="184"/>
      <c r="P61" s="184"/>
      <c r="Q61" s="184"/>
      <c r="R61" s="184"/>
    </row>
    <row r="62" spans="1:8" ht="15">
      <c r="A62" s="129" t="s">
        <v>190</v>
      </c>
      <c r="B62" s="138" t="s">
        <v>191</v>
      </c>
      <c r="C62" s="56"/>
      <c r="D62" s="56"/>
      <c r="E62" s="137" t="s">
        <v>192</v>
      </c>
      <c r="F62" s="136" t="s">
        <v>193</v>
      </c>
      <c r="G62" s="57">
        <v>172</v>
      </c>
      <c r="H62" s="57">
        <v>677</v>
      </c>
    </row>
    <row r="63" spans="1:13" ht="15">
      <c r="A63" s="129" t="s">
        <v>194</v>
      </c>
      <c r="B63" s="135" t="s">
        <v>195</v>
      </c>
      <c r="C63" s="56">
        <v>0</v>
      </c>
      <c r="D63" s="56"/>
      <c r="E63" s="131" t="s">
        <v>196</v>
      </c>
      <c r="F63" s="136" t="s">
        <v>197</v>
      </c>
      <c r="G63" s="57"/>
      <c r="H63" s="57"/>
      <c r="M63" s="62"/>
    </row>
    <row r="64" spans="1:15" ht="15">
      <c r="A64" s="129" t="s">
        <v>50</v>
      </c>
      <c r="B64" s="143" t="s">
        <v>198</v>
      </c>
      <c r="C64" s="60">
        <f>SUM(C58:C63)</f>
        <v>21485</v>
      </c>
      <c r="D64" s="60">
        <f>SUM(D58:D63)</f>
        <v>12654</v>
      </c>
      <c r="E64" s="131" t="s">
        <v>199</v>
      </c>
      <c r="F64" s="136" t="s">
        <v>200</v>
      </c>
      <c r="G64" s="57">
        <f>5944-172</f>
        <v>5772</v>
      </c>
      <c r="H64" s="57">
        <v>6234</v>
      </c>
      <c r="I64" s="184"/>
      <c r="J64" s="184"/>
      <c r="K64" s="184"/>
      <c r="L64" s="184"/>
      <c r="M64" s="184"/>
      <c r="N64" s="184"/>
      <c r="O64" s="184"/>
    </row>
    <row r="65" spans="1:8" ht="15">
      <c r="A65" s="129"/>
      <c r="B65" s="143"/>
      <c r="C65" s="146"/>
      <c r="D65" s="60"/>
      <c r="E65" s="131" t="s">
        <v>201</v>
      </c>
      <c r="F65" s="136" t="s">
        <v>202</v>
      </c>
      <c r="G65" s="57">
        <v>211</v>
      </c>
      <c r="H65" s="57">
        <v>77</v>
      </c>
    </row>
    <row r="66" spans="1:8" ht="15">
      <c r="A66" s="129" t="s">
        <v>203</v>
      </c>
      <c r="B66" s="135"/>
      <c r="C66" s="146"/>
      <c r="D66" s="60"/>
      <c r="E66" s="131" t="s">
        <v>204</v>
      </c>
      <c r="F66" s="136" t="s">
        <v>205</v>
      </c>
      <c r="G66" s="57">
        <v>442</v>
      </c>
      <c r="H66" s="57">
        <v>452</v>
      </c>
    </row>
    <row r="67" spans="1:8" ht="15">
      <c r="A67" s="129" t="s">
        <v>206</v>
      </c>
      <c r="B67" s="135" t="s">
        <v>207</v>
      </c>
      <c r="C67" s="56">
        <v>0</v>
      </c>
      <c r="D67" s="56">
        <v>13</v>
      </c>
      <c r="E67" s="131" t="s">
        <v>208</v>
      </c>
      <c r="F67" s="136" t="s">
        <v>209</v>
      </c>
      <c r="G67" s="57">
        <v>156</v>
      </c>
      <c r="H67" s="57">
        <v>300</v>
      </c>
    </row>
    <row r="68" spans="1:8" ht="15">
      <c r="A68" s="129" t="s">
        <v>210</v>
      </c>
      <c r="B68" s="135" t="s">
        <v>211</v>
      </c>
      <c r="C68" s="56">
        <f>11907-C70</f>
        <v>10471</v>
      </c>
      <c r="D68" s="56">
        <v>7020</v>
      </c>
      <c r="E68" s="131" t="s">
        <v>212</v>
      </c>
      <c r="F68" s="136" t="s">
        <v>213</v>
      </c>
      <c r="G68" s="57">
        <v>309</v>
      </c>
      <c r="H68" s="57">
        <v>475</v>
      </c>
    </row>
    <row r="69" spans="1:8" ht="15">
      <c r="A69" s="129" t="s">
        <v>214</v>
      </c>
      <c r="B69" s="135" t="s">
        <v>215</v>
      </c>
      <c r="C69" s="56">
        <v>1621</v>
      </c>
      <c r="D69" s="56">
        <v>1241</v>
      </c>
      <c r="E69" s="145" t="s">
        <v>77</v>
      </c>
      <c r="F69" s="136" t="s">
        <v>216</v>
      </c>
      <c r="G69" s="57">
        <f>1536-442-156-309-15</f>
        <v>614</v>
      </c>
      <c r="H69" s="57">
        <v>603</v>
      </c>
    </row>
    <row r="70" spans="1:8" ht="15">
      <c r="A70" s="129" t="s">
        <v>217</v>
      </c>
      <c r="B70" s="135" t="s">
        <v>218</v>
      </c>
      <c r="C70" s="56">
        <v>1436</v>
      </c>
      <c r="D70" s="56">
        <v>1217</v>
      </c>
      <c r="E70" s="131" t="s">
        <v>219</v>
      </c>
      <c r="F70" s="136" t="s">
        <v>220</v>
      </c>
      <c r="G70" s="57">
        <f>51</f>
        <v>51</v>
      </c>
      <c r="H70" s="57">
        <v>51</v>
      </c>
    </row>
    <row r="71" spans="1:18" ht="15">
      <c r="A71" s="129" t="s">
        <v>221</v>
      </c>
      <c r="B71" s="135" t="s">
        <v>222</v>
      </c>
      <c r="C71" s="56">
        <v>0</v>
      </c>
      <c r="D71" s="56">
        <v>0</v>
      </c>
      <c r="E71" s="147" t="s">
        <v>45</v>
      </c>
      <c r="F71" s="167" t="s">
        <v>223</v>
      </c>
      <c r="G71" s="66">
        <f>G59+G60+G61+G69+G70</f>
        <v>12902</v>
      </c>
      <c r="H71" s="66">
        <f>H59+H60+H61+H69+H70</f>
        <v>15784</v>
      </c>
      <c r="I71" s="184"/>
      <c r="J71" s="184"/>
      <c r="K71" s="184"/>
      <c r="L71" s="184"/>
      <c r="M71" s="184"/>
      <c r="N71" s="184"/>
      <c r="O71" s="184"/>
      <c r="P71" s="184"/>
      <c r="Q71" s="184"/>
      <c r="R71" s="184"/>
    </row>
    <row r="72" spans="1:8" ht="15">
      <c r="A72" s="129" t="s">
        <v>224</v>
      </c>
      <c r="B72" s="135" t="s">
        <v>225</v>
      </c>
      <c r="C72" s="56">
        <f>2327+175</f>
        <v>2502</v>
      </c>
      <c r="D72" s="56">
        <v>1995</v>
      </c>
      <c r="E72" s="137"/>
      <c r="F72" s="168"/>
      <c r="G72" s="169"/>
      <c r="H72" s="170"/>
    </row>
    <row r="73" spans="1:8" ht="15">
      <c r="A73" s="129" t="s">
        <v>226</v>
      </c>
      <c r="B73" s="135" t="s">
        <v>227</v>
      </c>
      <c r="C73" s="56">
        <v>0</v>
      </c>
      <c r="D73" s="56"/>
      <c r="E73" s="68"/>
      <c r="F73" s="171"/>
      <c r="G73" s="172"/>
      <c r="H73" s="173"/>
    </row>
    <row r="74" spans="1:8" ht="15">
      <c r="A74" s="129" t="s">
        <v>228</v>
      </c>
      <c r="B74" s="135" t="s">
        <v>229</v>
      </c>
      <c r="C74" s="56">
        <f>5429-C72</f>
        <v>2927</v>
      </c>
      <c r="D74" s="56">
        <v>2367</v>
      </c>
      <c r="E74" s="131" t="s">
        <v>230</v>
      </c>
      <c r="F74" s="174" t="s">
        <v>231</v>
      </c>
      <c r="G74" s="57"/>
      <c r="H74" s="57"/>
    </row>
    <row r="75" spans="1:15" ht="15">
      <c r="A75" s="129" t="s">
        <v>75</v>
      </c>
      <c r="B75" s="143" t="s">
        <v>232</v>
      </c>
      <c r="C75" s="60">
        <f>SUM(C67:C74)</f>
        <v>18957</v>
      </c>
      <c r="D75" s="60">
        <f>SUM(D67:D74)</f>
        <v>13853</v>
      </c>
      <c r="E75" s="145" t="s">
        <v>159</v>
      </c>
      <c r="F75" s="139" t="s">
        <v>233</v>
      </c>
      <c r="G75" s="57"/>
      <c r="H75" s="57"/>
      <c r="I75" s="184"/>
      <c r="J75" s="184"/>
      <c r="K75" s="184"/>
      <c r="L75" s="184"/>
      <c r="M75" s="184"/>
      <c r="N75" s="184"/>
      <c r="O75" s="184"/>
    </row>
    <row r="76" spans="1:8" ht="15">
      <c r="A76" s="129"/>
      <c r="B76" s="135"/>
      <c r="C76" s="146"/>
      <c r="D76" s="60"/>
      <c r="E76" s="131" t="s">
        <v>234</v>
      </c>
      <c r="F76" s="139" t="s">
        <v>235</v>
      </c>
      <c r="G76" s="57"/>
      <c r="H76" s="57"/>
    </row>
    <row r="77" spans="1:13" ht="15">
      <c r="A77" s="129" t="s">
        <v>236</v>
      </c>
      <c r="B77" s="135"/>
      <c r="C77" s="146"/>
      <c r="D77" s="60"/>
      <c r="E77" s="131"/>
      <c r="F77" s="175"/>
      <c r="G77" s="176"/>
      <c r="H77" s="177"/>
      <c r="M77" s="62"/>
    </row>
    <row r="78" spans="1:14" ht="15">
      <c r="A78" s="129" t="s">
        <v>237</v>
      </c>
      <c r="B78" s="135" t="s">
        <v>238</v>
      </c>
      <c r="C78" s="60">
        <f>SUM(C79:C81)</f>
        <v>0</v>
      </c>
      <c r="D78" s="60">
        <f>SUM(D79:D81)</f>
        <v>0</v>
      </c>
      <c r="E78" s="131"/>
      <c r="F78" s="176"/>
      <c r="G78" s="176"/>
      <c r="H78" s="177"/>
      <c r="I78" s="184"/>
      <c r="J78" s="184"/>
      <c r="K78" s="184"/>
      <c r="L78" s="184"/>
      <c r="M78" s="184"/>
      <c r="N78" s="184"/>
    </row>
    <row r="79" spans="1:18" ht="15">
      <c r="A79" s="129" t="s">
        <v>239</v>
      </c>
      <c r="B79" s="135" t="s">
        <v>240</v>
      </c>
      <c r="C79" s="56"/>
      <c r="D79" s="56"/>
      <c r="E79" s="145" t="s">
        <v>241</v>
      </c>
      <c r="F79" s="155" t="s">
        <v>242</v>
      </c>
      <c r="G79" s="67">
        <f>G71+G74+G75+G76</f>
        <v>12902</v>
      </c>
      <c r="H79" s="67">
        <f>H71+H74+H75+H76</f>
        <v>15784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</row>
    <row r="80" spans="1:8" ht="15">
      <c r="A80" s="129" t="s">
        <v>243</v>
      </c>
      <c r="B80" s="135" t="s">
        <v>244</v>
      </c>
      <c r="C80" s="56"/>
      <c r="D80" s="56"/>
      <c r="E80" s="131"/>
      <c r="F80" s="178"/>
      <c r="G80" s="179"/>
      <c r="H80" s="180"/>
    </row>
    <row r="81" spans="1:8" ht="15">
      <c r="A81" s="129" t="s">
        <v>245</v>
      </c>
      <c r="B81" s="135" t="s">
        <v>246</v>
      </c>
      <c r="C81" s="56"/>
      <c r="D81" s="56"/>
      <c r="E81" s="68"/>
      <c r="F81" s="179"/>
      <c r="G81" s="179"/>
      <c r="H81" s="180"/>
    </row>
    <row r="82" spans="1:8" ht="15">
      <c r="A82" s="129" t="s">
        <v>247</v>
      </c>
      <c r="B82" s="135" t="s">
        <v>248</v>
      </c>
      <c r="C82" s="56"/>
      <c r="D82" s="56"/>
      <c r="E82" s="157"/>
      <c r="F82" s="179"/>
      <c r="G82" s="179"/>
      <c r="H82" s="180"/>
    </row>
    <row r="83" spans="1:8" ht="15">
      <c r="A83" s="129" t="s">
        <v>131</v>
      </c>
      <c r="B83" s="135" t="s">
        <v>249</v>
      </c>
      <c r="C83" s="56"/>
      <c r="D83" s="56"/>
      <c r="E83" s="68"/>
      <c r="F83" s="179"/>
      <c r="G83" s="179"/>
      <c r="H83" s="180"/>
    </row>
    <row r="84" spans="1:14" ht="15">
      <c r="A84" s="129" t="s">
        <v>250</v>
      </c>
      <c r="B84" s="143" t="s">
        <v>251</v>
      </c>
      <c r="C84" s="60">
        <f>C83+C82+C78</f>
        <v>0</v>
      </c>
      <c r="D84" s="60">
        <f>D83+D82+D78</f>
        <v>0</v>
      </c>
      <c r="E84" s="157"/>
      <c r="F84" s="179"/>
      <c r="G84" s="179"/>
      <c r="H84" s="180"/>
      <c r="I84" s="184"/>
      <c r="J84" s="184"/>
      <c r="K84" s="184"/>
      <c r="L84" s="184"/>
      <c r="M84" s="184"/>
      <c r="N84" s="184"/>
    </row>
    <row r="85" spans="1:13" ht="15">
      <c r="A85" s="129"/>
      <c r="B85" s="143"/>
      <c r="C85" s="146"/>
      <c r="D85" s="60"/>
      <c r="E85" s="68"/>
      <c r="F85" s="179"/>
      <c r="G85" s="179"/>
      <c r="H85" s="180"/>
      <c r="M85" s="62"/>
    </row>
    <row r="86" spans="1:8" ht="15">
      <c r="A86" s="129" t="s">
        <v>252</v>
      </c>
      <c r="B86" s="135"/>
      <c r="C86" s="146"/>
      <c r="D86" s="60"/>
      <c r="E86" s="157"/>
      <c r="F86" s="179"/>
      <c r="G86" s="179"/>
      <c r="H86" s="180"/>
    </row>
    <row r="87" spans="1:13" ht="15">
      <c r="A87" s="129" t="s">
        <v>253</v>
      </c>
      <c r="B87" s="135" t="s">
        <v>254</v>
      </c>
      <c r="C87" s="56">
        <v>13</v>
      </c>
      <c r="D87" s="56">
        <v>8</v>
      </c>
      <c r="E87" s="68"/>
      <c r="F87" s="179"/>
      <c r="G87" s="179"/>
      <c r="H87" s="180"/>
      <c r="M87" s="62"/>
    </row>
    <row r="88" spans="1:8" ht="15">
      <c r="A88" s="129" t="s">
        <v>255</v>
      </c>
      <c r="B88" s="135" t="s">
        <v>256</v>
      </c>
      <c r="C88" s="56">
        <v>538</v>
      </c>
      <c r="D88" s="56">
        <v>7754</v>
      </c>
      <c r="E88" s="157"/>
      <c r="F88" s="179"/>
      <c r="G88" s="179"/>
      <c r="H88" s="180"/>
    </row>
    <row r="89" spans="1:13" ht="15">
      <c r="A89" s="129" t="s">
        <v>257</v>
      </c>
      <c r="B89" s="135" t="s">
        <v>258</v>
      </c>
      <c r="C89" s="56">
        <f>1201-1201</f>
        <v>0</v>
      </c>
      <c r="D89" s="56">
        <v>0</v>
      </c>
      <c r="E89" s="157"/>
      <c r="F89" s="179"/>
      <c r="G89" s="179"/>
      <c r="H89" s="180"/>
      <c r="M89" s="62"/>
    </row>
    <row r="90" spans="1:8" ht="15">
      <c r="A90" s="129" t="s">
        <v>259</v>
      </c>
      <c r="B90" s="135" t="s">
        <v>260</v>
      </c>
      <c r="C90" s="56"/>
      <c r="D90" s="56"/>
      <c r="E90" s="157"/>
      <c r="F90" s="179"/>
      <c r="G90" s="179"/>
      <c r="H90" s="180"/>
    </row>
    <row r="91" spans="1:14" ht="15">
      <c r="A91" s="129" t="s">
        <v>261</v>
      </c>
      <c r="B91" s="143" t="s">
        <v>262</v>
      </c>
      <c r="C91" s="60">
        <f>SUM(C87:C90)</f>
        <v>551</v>
      </c>
      <c r="D91" s="60">
        <f>SUM(D87:D90)</f>
        <v>7762</v>
      </c>
      <c r="E91" s="157"/>
      <c r="F91" s="179"/>
      <c r="G91" s="179"/>
      <c r="H91" s="180"/>
      <c r="I91" s="184"/>
      <c r="J91" s="184"/>
      <c r="K91" s="184"/>
      <c r="L91" s="184"/>
      <c r="M91" s="185"/>
      <c r="N91" s="184"/>
    </row>
    <row r="92" spans="1:8" ht="15">
      <c r="A92" s="129" t="s">
        <v>263</v>
      </c>
      <c r="B92" s="143" t="s">
        <v>264</v>
      </c>
      <c r="C92" s="56">
        <v>83</v>
      </c>
      <c r="D92" s="56">
        <v>189</v>
      </c>
      <c r="E92" s="157"/>
      <c r="F92" s="179"/>
      <c r="G92" s="179"/>
      <c r="H92" s="180"/>
    </row>
    <row r="93" spans="1:14" ht="15">
      <c r="A93" s="129" t="s">
        <v>265</v>
      </c>
      <c r="B93" s="181" t="s">
        <v>266</v>
      </c>
      <c r="C93" s="60">
        <f>C64+C75+C84+C91+C92</f>
        <v>41076</v>
      </c>
      <c r="D93" s="60">
        <f>D64+D75+D84+D91+D92</f>
        <v>34458</v>
      </c>
      <c r="E93" s="68"/>
      <c r="F93" s="179"/>
      <c r="G93" s="179"/>
      <c r="H93" s="180"/>
      <c r="I93" s="184"/>
      <c r="J93" s="184"/>
      <c r="K93" s="184"/>
      <c r="L93" s="184"/>
      <c r="M93" s="185"/>
      <c r="N93" s="184"/>
    </row>
    <row r="94" spans="1:18" ht="15.75" thickBot="1">
      <c r="A94" s="259" t="s">
        <v>267</v>
      </c>
      <c r="B94" s="182" t="s">
        <v>268</v>
      </c>
      <c r="C94" s="69">
        <f>C93+C55</f>
        <v>141229</v>
      </c>
      <c r="D94" s="69">
        <f>D93+D55</f>
        <v>135262</v>
      </c>
      <c r="E94" s="260" t="s">
        <v>269</v>
      </c>
      <c r="F94" s="183" t="s">
        <v>270</v>
      </c>
      <c r="G94" s="70">
        <f>G36+G39+G55+G79</f>
        <v>141228.56</v>
      </c>
      <c r="H94" s="70">
        <f>H36+H39+H55+H79</f>
        <v>135262</v>
      </c>
      <c r="I94" s="184"/>
      <c r="J94" s="184"/>
      <c r="K94" s="184"/>
      <c r="L94" s="184"/>
      <c r="M94" s="184"/>
      <c r="N94" s="184"/>
      <c r="O94" s="184"/>
      <c r="P94" s="184"/>
      <c r="Q94" s="184"/>
      <c r="R94" s="184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49" t="s">
        <v>524</v>
      </c>
      <c r="B96" s="250"/>
      <c r="C96" s="55"/>
      <c r="D96" s="55"/>
      <c r="E96" s="251"/>
      <c r="F96" s="75"/>
      <c r="G96" s="76"/>
      <c r="H96" s="77"/>
      <c r="M96" s="62"/>
    </row>
    <row r="97" spans="1:13" ht="15">
      <c r="A97" s="249"/>
      <c r="B97" s="250"/>
      <c r="C97" s="55"/>
      <c r="D97" s="55"/>
      <c r="E97" s="251"/>
      <c r="F97" s="75"/>
      <c r="G97" s="76"/>
      <c r="H97" s="77"/>
      <c r="M97" s="62"/>
    </row>
    <row r="98" spans="1:13" ht="15">
      <c r="A98" s="329">
        <v>42601</v>
      </c>
      <c r="B98" s="250"/>
      <c r="C98" s="592" t="s">
        <v>272</v>
      </c>
      <c r="D98" s="592"/>
      <c r="E98" s="592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2" t="s">
        <v>527</v>
      </c>
      <c r="D100" s="593"/>
      <c r="E100" s="593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F3" sqref="F3"/>
    </sheetView>
  </sheetViews>
  <sheetFormatPr defaultColWidth="9.25390625" defaultRowHeight="12.75"/>
  <cols>
    <col min="1" max="1" width="48.125" style="327" customWidth="1"/>
    <col min="2" max="2" width="12.125" style="327" customWidth="1"/>
    <col min="3" max="3" width="13.00390625" style="304" customWidth="1"/>
    <col min="4" max="4" width="12.75390625" style="304" customWidth="1"/>
    <col min="5" max="5" width="37.25390625" style="327" customWidth="1"/>
    <col min="6" max="6" width="9.00390625" style="327" customWidth="1"/>
    <col min="7" max="7" width="11.75390625" style="304" customWidth="1"/>
    <col min="8" max="8" width="13.125" style="304" customWidth="1"/>
    <col min="9" max="16384" width="9.25390625" style="304" customWidth="1"/>
  </cols>
  <sheetData>
    <row r="1" spans="1:8" ht="12">
      <c r="A1" s="266" t="s">
        <v>273</v>
      </c>
      <c r="B1" s="266"/>
      <c r="C1" s="267"/>
      <c r="D1" s="268"/>
      <c r="E1" s="269"/>
      <c r="F1" s="269"/>
      <c r="G1" s="303"/>
      <c r="H1" s="303"/>
    </row>
    <row r="2" spans="1:8" ht="15">
      <c r="A2" s="270" t="s">
        <v>1</v>
      </c>
      <c r="B2" s="597" t="str">
        <f>'справка №1-БАЛАНС'!E3</f>
        <v> </v>
      </c>
      <c r="C2" s="597"/>
      <c r="D2" s="597"/>
      <c r="E2" s="597"/>
      <c r="F2" s="599" t="s">
        <v>2</v>
      </c>
      <c r="G2" s="599"/>
      <c r="H2" s="289">
        <f>'справка №1-БАЛАНС'!H3</f>
        <v>814191178</v>
      </c>
    </row>
    <row r="3" spans="1:8" ht="15">
      <c r="A3" s="270" t="s">
        <v>274</v>
      </c>
      <c r="B3" s="597" t="str">
        <f>'справка №1-БАЛАНС'!E4</f>
        <v> </v>
      </c>
      <c r="C3" s="597"/>
      <c r="D3" s="597"/>
      <c r="E3" s="597"/>
      <c r="F3" s="305" t="s">
        <v>3</v>
      </c>
      <c r="G3" s="290"/>
      <c r="H3" s="290">
        <f>'справка №1-БАЛАНС'!H4</f>
        <v>0</v>
      </c>
    </row>
    <row r="4" spans="1:8" ht="17.25" customHeight="1">
      <c r="A4" s="270" t="s">
        <v>4</v>
      </c>
      <c r="B4" s="598" t="str">
        <f>'справка №1-БАЛАНС'!E5</f>
        <v> </v>
      </c>
      <c r="C4" s="598"/>
      <c r="D4" s="598"/>
      <c r="E4" s="208"/>
      <c r="F4" s="269"/>
      <c r="G4" s="303"/>
      <c r="H4" s="306" t="s">
        <v>275</v>
      </c>
    </row>
    <row r="5" spans="1:8" ht="24">
      <c r="A5" s="186" t="s">
        <v>276</v>
      </c>
      <c r="B5" s="187" t="s">
        <v>7</v>
      </c>
      <c r="C5" s="186" t="s">
        <v>8</v>
      </c>
      <c r="D5" s="188" t="s">
        <v>12</v>
      </c>
      <c r="E5" s="186" t="s">
        <v>277</v>
      </c>
      <c r="F5" s="187" t="s">
        <v>7</v>
      </c>
      <c r="G5" s="186" t="s">
        <v>8</v>
      </c>
      <c r="H5" s="186" t="s">
        <v>12</v>
      </c>
    </row>
    <row r="6" spans="1:8" ht="12">
      <c r="A6" s="189" t="s">
        <v>13</v>
      </c>
      <c r="B6" s="189" t="s">
        <v>14</v>
      </c>
      <c r="C6" s="189">
        <v>1</v>
      </c>
      <c r="D6" s="189">
        <v>2</v>
      </c>
      <c r="E6" s="189" t="s">
        <v>13</v>
      </c>
      <c r="F6" s="186" t="s">
        <v>14</v>
      </c>
      <c r="G6" s="186">
        <v>1</v>
      </c>
      <c r="H6" s="186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8"/>
      <c r="G7" s="307"/>
      <c r="H7" s="307"/>
    </row>
    <row r="8" spans="1:8" ht="12">
      <c r="A8" s="190" t="s">
        <v>280</v>
      </c>
      <c r="B8" s="190"/>
      <c r="C8" s="191"/>
      <c r="D8" s="27"/>
      <c r="E8" s="190" t="s">
        <v>281</v>
      </c>
      <c r="F8" s="198"/>
      <c r="G8" s="307"/>
      <c r="H8" s="307"/>
    </row>
    <row r="9" spans="1:8" ht="12">
      <c r="A9" s="192" t="s">
        <v>282</v>
      </c>
      <c r="B9" s="193" t="s">
        <v>283</v>
      </c>
      <c r="C9" s="23">
        <v>28351</v>
      </c>
      <c r="D9" s="23">
        <v>32308</v>
      </c>
      <c r="E9" s="192" t="s">
        <v>284</v>
      </c>
      <c r="F9" s="308" t="s">
        <v>285</v>
      </c>
      <c r="G9" s="309">
        <v>51765</v>
      </c>
      <c r="H9" s="309">
        <v>56590</v>
      </c>
    </row>
    <row r="10" spans="1:8" ht="12">
      <c r="A10" s="192" t="s">
        <v>286</v>
      </c>
      <c r="B10" s="193" t="s">
        <v>287</v>
      </c>
      <c r="C10" s="23">
        <v>10374</v>
      </c>
      <c r="D10" s="23">
        <v>6618</v>
      </c>
      <c r="E10" s="192" t="s">
        <v>288</v>
      </c>
      <c r="F10" s="308" t="s">
        <v>289</v>
      </c>
      <c r="G10" s="309">
        <v>340</v>
      </c>
      <c r="H10" s="309">
        <v>165</v>
      </c>
    </row>
    <row r="11" spans="1:8" ht="12">
      <c r="A11" s="192" t="s">
        <v>290</v>
      </c>
      <c r="B11" s="193" t="s">
        <v>291</v>
      </c>
      <c r="C11" s="23">
        <v>3278</v>
      </c>
      <c r="D11" s="23">
        <v>3228</v>
      </c>
      <c r="E11" s="194" t="s">
        <v>292</v>
      </c>
      <c r="F11" s="308" t="s">
        <v>293</v>
      </c>
      <c r="G11" s="309">
        <v>239</v>
      </c>
      <c r="H11" s="309">
        <v>243</v>
      </c>
    </row>
    <row r="12" spans="1:8" ht="12">
      <c r="A12" s="192" t="s">
        <v>294</v>
      </c>
      <c r="B12" s="193" t="s">
        <v>295</v>
      </c>
      <c r="C12" s="23">
        <v>3067</v>
      </c>
      <c r="D12" s="23">
        <v>2585</v>
      </c>
      <c r="E12" s="194" t="s">
        <v>77</v>
      </c>
      <c r="F12" s="308" t="s">
        <v>296</v>
      </c>
      <c r="G12" s="309">
        <v>128</v>
      </c>
      <c r="H12" s="309">
        <v>535</v>
      </c>
    </row>
    <row r="13" spans="1:18" ht="12">
      <c r="A13" s="192" t="s">
        <v>297</v>
      </c>
      <c r="B13" s="193" t="s">
        <v>298</v>
      </c>
      <c r="C13" s="23">
        <v>546</v>
      </c>
      <c r="D13" s="23">
        <v>462</v>
      </c>
      <c r="E13" s="195" t="s">
        <v>50</v>
      </c>
      <c r="F13" s="310" t="s">
        <v>299</v>
      </c>
      <c r="G13" s="307">
        <f>SUM(G9:G12)</f>
        <v>52472</v>
      </c>
      <c r="H13" s="307">
        <f>SUM(H9:H12)</f>
        <v>57533</v>
      </c>
      <c r="I13" s="303"/>
      <c r="J13" s="303"/>
      <c r="K13" s="303"/>
      <c r="L13" s="303"/>
      <c r="M13" s="303"/>
      <c r="N13" s="303"/>
      <c r="O13" s="303"/>
      <c r="P13" s="303"/>
      <c r="Q13" s="303"/>
      <c r="R13" s="303"/>
    </row>
    <row r="14" spans="1:8" ht="12">
      <c r="A14" s="192" t="s">
        <v>300</v>
      </c>
      <c r="B14" s="193" t="s">
        <v>301</v>
      </c>
      <c r="C14" s="23">
        <v>376</v>
      </c>
      <c r="D14" s="23">
        <v>601</v>
      </c>
      <c r="E14" s="194"/>
      <c r="F14" s="311"/>
      <c r="G14" s="312"/>
      <c r="H14" s="312"/>
    </row>
    <row r="15" spans="1:8" ht="24">
      <c r="A15" s="192" t="s">
        <v>302</v>
      </c>
      <c r="B15" s="193" t="s">
        <v>303</v>
      </c>
      <c r="C15" s="24">
        <v>2803</v>
      </c>
      <c r="D15" s="24">
        <v>1142</v>
      </c>
      <c r="E15" s="190" t="s">
        <v>304</v>
      </c>
      <c r="F15" s="313" t="s">
        <v>305</v>
      </c>
      <c r="G15" s="309">
        <v>0</v>
      </c>
      <c r="H15" s="309">
        <v>37</v>
      </c>
    </row>
    <row r="16" spans="1:8" ht="12">
      <c r="A16" s="192" t="s">
        <v>306</v>
      </c>
      <c r="B16" s="193" t="s">
        <v>307</v>
      </c>
      <c r="C16" s="24">
        <f>1143-376</f>
        <v>767</v>
      </c>
      <c r="D16" s="24">
        <v>306</v>
      </c>
      <c r="E16" s="192" t="s">
        <v>308</v>
      </c>
      <c r="F16" s="311" t="s">
        <v>309</v>
      </c>
      <c r="G16" s="314">
        <v>0</v>
      </c>
      <c r="H16" s="314">
        <v>37</v>
      </c>
    </row>
    <row r="17" spans="1:8" ht="12">
      <c r="A17" s="196" t="s">
        <v>310</v>
      </c>
      <c r="B17" s="193" t="s">
        <v>311</v>
      </c>
      <c r="C17" s="25">
        <v>0</v>
      </c>
      <c r="D17" s="25">
        <v>0</v>
      </c>
      <c r="E17" s="190"/>
      <c r="F17" s="198"/>
      <c r="G17" s="312"/>
      <c r="H17" s="312"/>
    </row>
    <row r="18" spans="1:8" ht="12">
      <c r="A18" s="196" t="s">
        <v>312</v>
      </c>
      <c r="B18" s="193" t="s">
        <v>313</v>
      </c>
      <c r="C18" s="25">
        <v>0</v>
      </c>
      <c r="D18" s="25">
        <v>0</v>
      </c>
      <c r="E18" s="190" t="s">
        <v>314</v>
      </c>
      <c r="F18" s="198"/>
      <c r="G18" s="312"/>
      <c r="H18" s="312"/>
    </row>
    <row r="19" spans="1:15" ht="12">
      <c r="A19" s="195" t="s">
        <v>50</v>
      </c>
      <c r="B19" s="197" t="s">
        <v>315</v>
      </c>
      <c r="C19" s="26">
        <f>SUM(C9:C15)+C16</f>
        <v>49562</v>
      </c>
      <c r="D19" s="26">
        <f>SUM(D9:D15)+D16</f>
        <v>47250</v>
      </c>
      <c r="E19" s="198" t="s">
        <v>316</v>
      </c>
      <c r="F19" s="311" t="s">
        <v>317</v>
      </c>
      <c r="G19" s="309">
        <v>51</v>
      </c>
      <c r="H19" s="309">
        <v>114</v>
      </c>
      <c r="I19" s="303"/>
      <c r="J19" s="303"/>
      <c r="K19" s="303"/>
      <c r="L19" s="303"/>
      <c r="M19" s="303"/>
      <c r="N19" s="303"/>
      <c r="O19" s="303"/>
    </row>
    <row r="20" spans="1:8" ht="12">
      <c r="A20" s="190"/>
      <c r="B20" s="193"/>
      <c r="C20" s="209"/>
      <c r="D20" s="209"/>
      <c r="E20" s="196" t="s">
        <v>318</v>
      </c>
      <c r="F20" s="311" t="s">
        <v>319</v>
      </c>
      <c r="G20" s="309"/>
      <c r="H20" s="309"/>
    </row>
    <row r="21" spans="1:8" ht="24">
      <c r="A21" s="190" t="s">
        <v>320</v>
      </c>
      <c r="B21" s="199"/>
      <c r="C21" s="209"/>
      <c r="D21" s="209"/>
      <c r="E21" s="192" t="s">
        <v>321</v>
      </c>
      <c r="F21" s="311" t="s">
        <v>322</v>
      </c>
      <c r="G21" s="309">
        <v>0</v>
      </c>
      <c r="H21" s="309">
        <v>0</v>
      </c>
    </row>
    <row r="22" spans="1:8" ht="24">
      <c r="A22" s="198" t="s">
        <v>323</v>
      </c>
      <c r="B22" s="199" t="s">
        <v>324</v>
      </c>
      <c r="C22" s="23">
        <v>439</v>
      </c>
      <c r="D22" s="23">
        <v>768</v>
      </c>
      <c r="E22" s="198" t="s">
        <v>325</v>
      </c>
      <c r="F22" s="311" t="s">
        <v>326</v>
      </c>
      <c r="G22" s="309">
        <f>2-2</f>
        <v>0</v>
      </c>
      <c r="H22" s="309">
        <v>0</v>
      </c>
    </row>
    <row r="23" spans="1:8" ht="24">
      <c r="A23" s="192" t="s">
        <v>327</v>
      </c>
      <c r="B23" s="199" t="s">
        <v>328</v>
      </c>
      <c r="C23" s="23"/>
      <c r="D23" s="23"/>
      <c r="E23" s="192" t="s">
        <v>329</v>
      </c>
      <c r="F23" s="311" t="s">
        <v>330</v>
      </c>
      <c r="G23" s="23"/>
      <c r="H23" s="309"/>
    </row>
    <row r="24" spans="1:18" ht="12">
      <c r="A24" s="192" t="s">
        <v>331</v>
      </c>
      <c r="B24" s="199" t="s">
        <v>332</v>
      </c>
      <c r="C24" s="23">
        <v>16</v>
      </c>
      <c r="D24" s="23">
        <v>18</v>
      </c>
      <c r="E24" s="195" t="s">
        <v>102</v>
      </c>
      <c r="F24" s="313" t="s">
        <v>333</v>
      </c>
      <c r="G24" s="307">
        <f>SUM(G19:G23)</f>
        <v>51</v>
      </c>
      <c r="H24" s="307">
        <f>SUM(H19:H23)</f>
        <v>114</v>
      </c>
      <c r="I24" s="303"/>
      <c r="J24" s="303"/>
      <c r="K24" s="303"/>
      <c r="L24" s="303"/>
      <c r="M24" s="303"/>
      <c r="N24" s="303"/>
      <c r="O24" s="303"/>
      <c r="P24" s="303"/>
      <c r="Q24" s="303"/>
      <c r="R24" s="303"/>
    </row>
    <row r="25" spans="1:8" ht="12">
      <c r="A25" s="192" t="s">
        <v>77</v>
      </c>
      <c r="B25" s="199" t="s">
        <v>334</v>
      </c>
      <c r="C25" s="23"/>
      <c r="D25" s="23">
        <v>39</v>
      </c>
      <c r="E25" s="196"/>
      <c r="F25" s="198"/>
      <c r="G25" s="312"/>
      <c r="H25" s="312"/>
    </row>
    <row r="26" spans="1:14" ht="12">
      <c r="A26" s="195" t="s">
        <v>75</v>
      </c>
      <c r="B26" s="200" t="s">
        <v>335</v>
      </c>
      <c r="C26" s="26">
        <f>SUM(C22:C25)</f>
        <v>455</v>
      </c>
      <c r="D26" s="26">
        <f>SUM(D22:D25)</f>
        <v>825</v>
      </c>
      <c r="E26" s="192"/>
      <c r="F26" s="198"/>
      <c r="G26" s="312"/>
      <c r="H26" s="312"/>
      <c r="I26" s="303"/>
      <c r="J26" s="303"/>
      <c r="K26" s="303"/>
      <c r="L26" s="303"/>
      <c r="M26" s="303"/>
      <c r="N26" s="303"/>
    </row>
    <row r="27" spans="1:8" ht="12">
      <c r="A27" s="195"/>
      <c r="B27" s="200"/>
      <c r="C27" s="209"/>
      <c r="D27" s="209"/>
      <c r="E27" s="192"/>
      <c r="F27" s="198"/>
      <c r="G27" s="312"/>
      <c r="H27" s="312"/>
    </row>
    <row r="28" spans="1:18" ht="12">
      <c r="A28" s="41" t="s">
        <v>336</v>
      </c>
      <c r="B28" s="187" t="s">
        <v>337</v>
      </c>
      <c r="C28" s="27">
        <f>C26+C19</f>
        <v>50017</v>
      </c>
      <c r="D28" s="27">
        <f>D26+D19</f>
        <v>48075</v>
      </c>
      <c r="E28" s="41" t="s">
        <v>338</v>
      </c>
      <c r="F28" s="313" t="s">
        <v>339</v>
      </c>
      <c r="G28" s="307">
        <f>G13+G15+G24</f>
        <v>52523</v>
      </c>
      <c r="H28" s="307">
        <f>H13+H15+H24</f>
        <v>57684</v>
      </c>
      <c r="I28" s="303"/>
      <c r="J28" s="303"/>
      <c r="K28" s="303"/>
      <c r="L28" s="303"/>
      <c r="M28" s="303"/>
      <c r="N28" s="303"/>
      <c r="O28" s="303"/>
      <c r="P28" s="303"/>
      <c r="Q28" s="303"/>
      <c r="R28" s="303"/>
    </row>
    <row r="29" spans="1:8" ht="12">
      <c r="A29" s="41"/>
      <c r="B29" s="187"/>
      <c r="C29" s="209"/>
      <c r="D29" s="209"/>
      <c r="E29" s="41"/>
      <c r="F29" s="311"/>
      <c r="G29" s="312"/>
      <c r="H29" s="312"/>
    </row>
    <row r="30" spans="1:18" ht="12">
      <c r="A30" s="41" t="s">
        <v>340</v>
      </c>
      <c r="B30" s="187" t="s">
        <v>341</v>
      </c>
      <c r="C30" s="27">
        <f>IF((G28-C28)&gt;0,G28-C28,0)</f>
        <v>2506</v>
      </c>
      <c r="D30" s="27">
        <f>IF((H28-D28)&gt;0,H28-D28,0)</f>
        <v>9609</v>
      </c>
      <c r="E30" s="41" t="s">
        <v>342</v>
      </c>
      <c r="F30" s="313" t="s">
        <v>343</v>
      </c>
      <c r="G30" s="30">
        <f>IF((C28-G28)&gt;0,C28-G28,0)</f>
        <v>0</v>
      </c>
      <c r="H30" s="30">
        <f>IF((D28-H28)&gt;0,D28-H28,0)</f>
        <v>0</v>
      </c>
      <c r="I30" s="303"/>
      <c r="J30" s="303"/>
      <c r="K30" s="303"/>
      <c r="L30" s="303"/>
      <c r="M30" s="303"/>
      <c r="N30" s="303"/>
      <c r="O30" s="303"/>
      <c r="P30" s="303"/>
      <c r="Q30" s="303"/>
      <c r="R30" s="303"/>
    </row>
    <row r="31" spans="1:8" ht="24">
      <c r="A31" s="315" t="s">
        <v>525</v>
      </c>
      <c r="B31" s="200" t="s">
        <v>344</v>
      </c>
      <c r="C31" s="23"/>
      <c r="D31" s="23"/>
      <c r="E31" s="190" t="s">
        <v>526</v>
      </c>
      <c r="F31" s="311" t="s">
        <v>345</v>
      </c>
      <c r="G31" s="309"/>
      <c r="H31" s="309"/>
    </row>
    <row r="32" spans="1:8" ht="12">
      <c r="A32" s="190" t="s">
        <v>346</v>
      </c>
      <c r="B32" s="201" t="s">
        <v>347</v>
      </c>
      <c r="C32" s="23"/>
      <c r="D32" s="23"/>
      <c r="E32" s="190" t="s">
        <v>348</v>
      </c>
      <c r="F32" s="311" t="s">
        <v>349</v>
      </c>
      <c r="G32" s="309"/>
      <c r="H32" s="309"/>
    </row>
    <row r="33" spans="1:18" ht="12">
      <c r="A33" s="42" t="s">
        <v>350</v>
      </c>
      <c r="B33" s="200" t="s">
        <v>351</v>
      </c>
      <c r="C33" s="26">
        <f>C28-C31+C32</f>
        <v>50017</v>
      </c>
      <c r="D33" s="26">
        <f>D28-D31+D32</f>
        <v>48075</v>
      </c>
      <c r="E33" s="41" t="s">
        <v>352</v>
      </c>
      <c r="F33" s="313" t="s">
        <v>353</v>
      </c>
      <c r="G33" s="30">
        <f>G32-G31+G28</f>
        <v>52523</v>
      </c>
      <c r="H33" s="30">
        <f>H32-H31+H28</f>
        <v>57684</v>
      </c>
      <c r="I33" s="303"/>
      <c r="J33" s="303"/>
      <c r="K33" s="303"/>
      <c r="L33" s="303"/>
      <c r="M33" s="303"/>
      <c r="N33" s="303"/>
      <c r="O33" s="303"/>
      <c r="P33" s="303"/>
      <c r="Q33" s="303"/>
      <c r="R33" s="303"/>
    </row>
    <row r="34" spans="1:18" ht="12">
      <c r="A34" s="42" t="s">
        <v>354</v>
      </c>
      <c r="B34" s="187" t="s">
        <v>355</v>
      </c>
      <c r="C34" s="27">
        <f>IF((G33-C33)&gt;0,G33-C33,0)</f>
        <v>2506</v>
      </c>
      <c r="D34" s="27">
        <f>IF((H33-D33)&gt;0,H33-D33,0)</f>
        <v>9609</v>
      </c>
      <c r="E34" s="42" t="s">
        <v>356</v>
      </c>
      <c r="F34" s="313" t="s">
        <v>357</v>
      </c>
      <c r="G34" s="307">
        <f>IF((C33-G33)&gt;0,C33-G33,0)</f>
        <v>0</v>
      </c>
      <c r="H34" s="307">
        <f>IF((D33-H33)&gt;0,D33-H33,0)</f>
        <v>0</v>
      </c>
      <c r="I34" s="303"/>
      <c r="J34" s="303"/>
      <c r="K34" s="303"/>
      <c r="L34" s="303"/>
      <c r="M34" s="303"/>
      <c r="N34" s="303"/>
      <c r="O34" s="303"/>
      <c r="P34" s="303"/>
      <c r="Q34" s="303"/>
      <c r="R34" s="303"/>
    </row>
    <row r="35" spans="1:14" ht="12">
      <c r="A35" s="190" t="s">
        <v>358</v>
      </c>
      <c r="B35" s="200" t="s">
        <v>359</v>
      </c>
      <c r="C35" s="26">
        <f>C36+C37+C38</f>
        <v>0</v>
      </c>
      <c r="D35" s="26">
        <f>D36+D37+D38</f>
        <v>0</v>
      </c>
      <c r="E35" s="202"/>
      <c r="F35" s="198"/>
      <c r="G35" s="312"/>
      <c r="H35" s="312"/>
      <c r="I35" s="303"/>
      <c r="J35" s="303"/>
      <c r="K35" s="303"/>
      <c r="L35" s="303"/>
      <c r="M35" s="303"/>
      <c r="N35" s="303"/>
    </row>
    <row r="36" spans="1:8" ht="12">
      <c r="A36" s="203" t="s">
        <v>360</v>
      </c>
      <c r="B36" s="199" t="s">
        <v>361</v>
      </c>
      <c r="C36" s="23">
        <v>0</v>
      </c>
      <c r="D36" s="23">
        <v>0</v>
      </c>
      <c r="E36" s="202"/>
      <c r="F36" s="198"/>
      <c r="G36" s="312"/>
      <c r="H36" s="312"/>
    </row>
    <row r="37" spans="1:8" ht="24">
      <c r="A37" s="203" t="s">
        <v>362</v>
      </c>
      <c r="B37" s="204" t="s">
        <v>363</v>
      </c>
      <c r="C37" s="248"/>
      <c r="D37" s="248">
        <v>0</v>
      </c>
      <c r="E37" s="202"/>
      <c r="F37" s="316"/>
      <c r="G37" s="312"/>
      <c r="H37" s="312"/>
    </row>
    <row r="38" spans="1:8" ht="12">
      <c r="A38" s="205" t="s">
        <v>364</v>
      </c>
      <c r="B38" s="204" t="s">
        <v>365</v>
      </c>
      <c r="C38" s="40"/>
      <c r="D38" s="40"/>
      <c r="E38" s="202"/>
      <c r="F38" s="316"/>
      <c r="G38" s="312"/>
      <c r="H38" s="312"/>
    </row>
    <row r="39" spans="1:18" ht="12">
      <c r="A39" s="206" t="s">
        <v>366</v>
      </c>
      <c r="B39" s="43" t="s">
        <v>367</v>
      </c>
      <c r="C39" s="263">
        <f>+IF((G33-C33-C35)&gt;0,G33-C33-C35,0)</f>
        <v>2506</v>
      </c>
      <c r="D39" s="263">
        <f>+IF((H33-D33-D35)&gt;0,H33-D33-D35,0)</f>
        <v>9609</v>
      </c>
      <c r="E39" s="207" t="s">
        <v>368</v>
      </c>
      <c r="F39" s="317" t="s">
        <v>369</v>
      </c>
      <c r="G39" s="318">
        <f>IF(G34&gt;0,IF(C35+G34&lt;0,0,C35+G34),IF(C34-C35&lt;0,C35-C34,0))</f>
        <v>0</v>
      </c>
      <c r="H39" s="318">
        <f>IF(H34&gt;0,IF(D35+H34&lt;0,0,D35+H34),IF(D34-D35&lt;0,D35-D34,0))</f>
        <v>0</v>
      </c>
      <c r="I39" s="303"/>
      <c r="J39" s="303"/>
      <c r="K39" s="303"/>
      <c r="L39" s="303"/>
      <c r="M39" s="303"/>
      <c r="N39" s="303"/>
      <c r="O39" s="303"/>
      <c r="P39" s="303"/>
      <c r="Q39" s="303"/>
      <c r="R39" s="303"/>
    </row>
    <row r="40" spans="1:8" ht="12">
      <c r="A40" s="41" t="s">
        <v>370</v>
      </c>
      <c r="B40" s="189" t="s">
        <v>371</v>
      </c>
      <c r="C40" s="28">
        <f>(38*34.1/100)</f>
        <v>12.958</v>
      </c>
      <c r="D40" s="28">
        <f>(67*34.1/100)</f>
        <v>22.847</v>
      </c>
      <c r="E40" s="41" t="s">
        <v>370</v>
      </c>
      <c r="F40" s="317" t="s">
        <v>372</v>
      </c>
      <c r="G40" s="28">
        <f>-(-6*34.1/100)*0</f>
        <v>0</v>
      </c>
      <c r="H40" s="309">
        <v>0</v>
      </c>
    </row>
    <row r="41" spans="1:18" ht="12">
      <c r="A41" s="41" t="s">
        <v>373</v>
      </c>
      <c r="B41" s="186" t="s">
        <v>374</v>
      </c>
      <c r="C41" s="29">
        <f>IF(G39=0,IF(C39-C40&gt;0,C39-C40+G40,0),IF(G39-G40&lt;0,G40-G39+C39,0))</f>
        <v>2493.042</v>
      </c>
      <c r="D41" s="29">
        <f>IF(H39=0,IF(D39-D40&gt;0,D39-D40+H40,0),IF(H39-H40&lt;0,H40-H39+D39,0))</f>
        <v>9586.153</v>
      </c>
      <c r="E41" s="41" t="s">
        <v>375</v>
      </c>
      <c r="F41" s="328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42" t="s">
        <v>377</v>
      </c>
      <c r="B42" s="186" t="s">
        <v>378</v>
      </c>
      <c r="C42" s="30">
        <f>C33+C35+C39</f>
        <v>52523</v>
      </c>
      <c r="D42" s="30">
        <f>D33+D35+D39</f>
        <v>57684</v>
      </c>
      <c r="E42" s="42" t="s">
        <v>379</v>
      </c>
      <c r="F42" s="43" t="s">
        <v>380</v>
      </c>
      <c r="G42" s="30">
        <f>G39+G33</f>
        <v>52523</v>
      </c>
      <c r="H42" s="30">
        <f>H39+H33</f>
        <v>57684</v>
      </c>
      <c r="I42" s="303"/>
      <c r="J42" s="303"/>
      <c r="K42" s="303"/>
      <c r="L42" s="303"/>
      <c r="M42" s="303"/>
      <c r="N42" s="303"/>
      <c r="O42" s="303"/>
      <c r="P42" s="303"/>
      <c r="Q42" s="303"/>
      <c r="R42" s="303"/>
    </row>
    <row r="43" spans="1:8" ht="12">
      <c r="A43" s="208"/>
      <c r="B43" s="243"/>
      <c r="C43" s="244"/>
      <c r="D43" s="244"/>
      <c r="E43" s="245"/>
      <c r="F43" s="319"/>
      <c r="G43" s="244"/>
      <c r="H43" s="244"/>
    </row>
    <row r="44" spans="1:8" ht="12">
      <c r="A44" s="208"/>
      <c r="B44" s="243"/>
      <c r="C44" s="244"/>
      <c r="D44" s="244"/>
      <c r="E44" s="245"/>
      <c r="F44" s="319"/>
      <c r="G44" s="244"/>
      <c r="H44" s="244"/>
    </row>
    <row r="45" spans="1:8" ht="12">
      <c r="A45" s="600" t="s">
        <v>529</v>
      </c>
      <c r="B45" s="600"/>
      <c r="C45" s="600"/>
      <c r="D45" s="600"/>
      <c r="E45" s="600"/>
      <c r="F45" s="319"/>
      <c r="G45" s="244"/>
      <c r="H45" s="244"/>
    </row>
    <row r="46" spans="1:8" ht="12">
      <c r="A46" s="208"/>
      <c r="B46" s="243"/>
      <c r="C46" s="244"/>
      <c r="D46" s="244"/>
      <c r="E46" s="245"/>
      <c r="F46" s="319"/>
      <c r="G46" s="244"/>
      <c r="H46" s="244"/>
    </row>
    <row r="47" spans="1:8" ht="12">
      <c r="A47" s="208"/>
      <c r="B47" s="243"/>
      <c r="C47" s="244"/>
      <c r="D47" s="244"/>
      <c r="E47" s="245"/>
      <c r="F47" s="319"/>
      <c r="G47" s="244"/>
      <c r="H47" s="244"/>
    </row>
    <row r="48" spans="1:15" ht="12">
      <c r="A48" s="285" t="s">
        <v>271</v>
      </c>
      <c r="B48" s="330">
        <f>'справка №1-БАЛАНС'!A98</f>
        <v>42601</v>
      </c>
      <c r="C48" s="246" t="s">
        <v>381</v>
      </c>
      <c r="D48" s="595"/>
      <c r="E48" s="595"/>
      <c r="F48" s="595"/>
      <c r="G48" s="595"/>
      <c r="H48" s="595"/>
      <c r="I48" s="303"/>
      <c r="J48" s="303"/>
      <c r="K48" s="303"/>
      <c r="L48" s="303"/>
      <c r="M48" s="303"/>
      <c r="N48" s="303"/>
      <c r="O48" s="303"/>
    </row>
    <row r="49" spans="1:8" ht="12">
      <c r="A49" s="320"/>
      <c r="B49" s="321"/>
      <c r="C49" s="244"/>
      <c r="D49" s="244"/>
      <c r="E49" s="319"/>
      <c r="F49" s="319"/>
      <c r="G49" s="322"/>
      <c r="H49" s="322"/>
    </row>
    <row r="50" spans="1:8" ht="12.75" customHeight="1">
      <c r="A50" s="320"/>
      <c r="B50" s="321"/>
      <c r="C50" s="247" t="s">
        <v>522</v>
      </c>
      <c r="D50" s="596"/>
      <c r="E50" s="596"/>
      <c r="F50" s="596"/>
      <c r="G50" s="596"/>
      <c r="H50" s="596"/>
    </row>
    <row r="51" spans="1:8" ht="12">
      <c r="A51" s="323"/>
      <c r="B51" s="319"/>
      <c r="C51" s="244"/>
      <c r="D51" s="244"/>
      <c r="E51" s="319"/>
      <c r="F51" s="319"/>
      <c r="G51" s="322"/>
      <c r="H51" s="322"/>
    </row>
    <row r="52" spans="1:8" ht="12">
      <c r="A52" s="323"/>
      <c r="B52" s="319"/>
      <c r="C52" s="244"/>
      <c r="D52" s="244"/>
      <c r="E52" s="319"/>
      <c r="F52" s="319"/>
      <c r="G52" s="322"/>
      <c r="H52" s="322"/>
    </row>
    <row r="53" spans="1:8" ht="12">
      <c r="A53" s="323"/>
      <c r="B53" s="319"/>
      <c r="C53" s="244"/>
      <c r="D53" s="244"/>
      <c r="E53" s="319"/>
      <c r="F53" s="319"/>
      <c r="G53" s="322"/>
      <c r="H53" s="322"/>
    </row>
    <row r="54" spans="1:8" ht="12">
      <c r="A54" s="323"/>
      <c r="B54" s="323"/>
      <c r="C54" s="324"/>
      <c r="D54" s="324"/>
      <c r="E54" s="323"/>
      <c r="F54" s="323"/>
      <c r="G54" s="325"/>
      <c r="H54" s="325"/>
    </row>
    <row r="55" spans="1:8" ht="12">
      <c r="A55" s="323"/>
      <c r="B55" s="323"/>
      <c r="C55" s="324"/>
      <c r="D55" s="324"/>
      <c r="E55" s="323"/>
      <c r="F55" s="323"/>
      <c r="G55" s="325"/>
      <c r="H55" s="325"/>
    </row>
    <row r="56" spans="1:8" ht="12">
      <c r="A56" s="323"/>
      <c r="B56" s="323"/>
      <c r="C56" s="324"/>
      <c r="D56" s="324"/>
      <c r="E56" s="323"/>
      <c r="F56" s="323"/>
      <c r="G56" s="325"/>
      <c r="H56" s="325"/>
    </row>
    <row r="57" spans="1:8" ht="12">
      <c r="A57" s="323"/>
      <c r="B57" s="323"/>
      <c r="C57" s="324"/>
      <c r="D57" s="324"/>
      <c r="E57" s="323"/>
      <c r="F57" s="323"/>
      <c r="G57" s="325"/>
      <c r="H57" s="325"/>
    </row>
    <row r="58" spans="1:8" ht="12">
      <c r="A58" s="323"/>
      <c r="B58" s="323"/>
      <c r="C58" s="324"/>
      <c r="D58" s="324"/>
      <c r="E58" s="323"/>
      <c r="F58" s="323"/>
      <c r="G58" s="325"/>
      <c r="H58" s="325"/>
    </row>
    <row r="59" spans="1:8" ht="12">
      <c r="A59" s="323"/>
      <c r="B59" s="323"/>
      <c r="C59" s="324"/>
      <c r="D59" s="324"/>
      <c r="E59" s="323"/>
      <c r="F59" s="323"/>
      <c r="G59" s="325"/>
      <c r="H59" s="325"/>
    </row>
    <row r="60" spans="1:8" ht="12">
      <c r="A60" s="323"/>
      <c r="B60" s="323"/>
      <c r="C60" s="324"/>
      <c r="D60" s="324"/>
      <c r="E60" s="323"/>
      <c r="F60" s="323"/>
      <c r="G60" s="325"/>
      <c r="H60" s="325"/>
    </row>
    <row r="61" spans="1:8" ht="12">
      <c r="A61" s="323"/>
      <c r="B61" s="323"/>
      <c r="C61" s="324"/>
      <c r="D61" s="324"/>
      <c r="E61" s="323"/>
      <c r="F61" s="323"/>
      <c r="G61" s="325"/>
      <c r="H61" s="325"/>
    </row>
    <row r="62" spans="1:8" ht="12">
      <c r="A62" s="323"/>
      <c r="B62" s="323"/>
      <c r="C62" s="324"/>
      <c r="D62" s="324"/>
      <c r="E62" s="323"/>
      <c r="F62" s="323"/>
      <c r="G62" s="325"/>
      <c r="H62" s="325"/>
    </row>
    <row r="63" spans="1:8" ht="12">
      <c r="A63" s="323"/>
      <c r="B63" s="323"/>
      <c r="C63" s="324"/>
      <c r="D63" s="324"/>
      <c r="E63" s="323"/>
      <c r="F63" s="323"/>
      <c r="G63" s="325"/>
      <c r="H63" s="325"/>
    </row>
    <row r="64" spans="1:8" ht="12">
      <c r="A64" s="323"/>
      <c r="B64" s="323"/>
      <c r="C64" s="324"/>
      <c r="D64" s="324"/>
      <c r="E64" s="323"/>
      <c r="F64" s="323"/>
      <c r="G64" s="325"/>
      <c r="H64" s="325"/>
    </row>
    <row r="65" spans="1:8" ht="12">
      <c r="A65" s="323"/>
      <c r="B65" s="323"/>
      <c r="C65" s="324"/>
      <c r="D65" s="324"/>
      <c r="E65" s="323"/>
      <c r="F65" s="323"/>
      <c r="G65" s="325"/>
      <c r="H65" s="325"/>
    </row>
    <row r="66" spans="1:8" ht="12">
      <c r="A66" s="323"/>
      <c r="B66" s="323"/>
      <c r="C66" s="324"/>
      <c r="D66" s="324"/>
      <c r="E66" s="323"/>
      <c r="F66" s="323"/>
      <c r="G66" s="325"/>
      <c r="H66" s="325"/>
    </row>
    <row r="67" spans="1:8" ht="12">
      <c r="A67" s="323"/>
      <c r="B67" s="323"/>
      <c r="C67" s="324"/>
      <c r="D67" s="324"/>
      <c r="E67" s="323"/>
      <c r="F67" s="323"/>
      <c r="G67" s="325"/>
      <c r="H67" s="325"/>
    </row>
    <row r="68" spans="1:8" ht="12">
      <c r="A68" s="323"/>
      <c r="B68" s="323"/>
      <c r="C68" s="324"/>
      <c r="D68" s="324"/>
      <c r="E68" s="323"/>
      <c r="F68" s="323"/>
      <c r="G68" s="325"/>
      <c r="H68" s="325"/>
    </row>
    <row r="69" spans="1:8" ht="12">
      <c r="A69" s="323"/>
      <c r="B69" s="323"/>
      <c r="C69" s="324"/>
      <c r="D69" s="324"/>
      <c r="E69" s="323"/>
      <c r="F69" s="323"/>
      <c r="G69" s="325"/>
      <c r="H69" s="325"/>
    </row>
    <row r="70" spans="1:8" ht="12">
      <c r="A70" s="323"/>
      <c r="B70" s="323"/>
      <c r="C70" s="324"/>
      <c r="D70" s="324"/>
      <c r="E70" s="323"/>
      <c r="F70" s="323"/>
      <c r="G70" s="325"/>
      <c r="H70" s="325"/>
    </row>
    <row r="71" spans="1:8" ht="12">
      <c r="A71" s="323"/>
      <c r="B71" s="323"/>
      <c r="C71" s="324"/>
      <c r="D71" s="324"/>
      <c r="E71" s="323"/>
      <c r="F71" s="323"/>
      <c r="G71" s="325"/>
      <c r="H71" s="325"/>
    </row>
    <row r="72" spans="1:8" ht="12">
      <c r="A72" s="323"/>
      <c r="B72" s="323"/>
      <c r="C72" s="324"/>
      <c r="D72" s="324"/>
      <c r="E72" s="323"/>
      <c r="F72" s="323"/>
      <c r="G72" s="325"/>
      <c r="H72" s="325"/>
    </row>
    <row r="73" spans="1:8" ht="12">
      <c r="A73" s="323"/>
      <c r="B73" s="323"/>
      <c r="C73" s="324"/>
      <c r="D73" s="324"/>
      <c r="E73" s="323"/>
      <c r="F73" s="323"/>
      <c r="G73" s="325"/>
      <c r="H73" s="325"/>
    </row>
    <row r="74" spans="1:8" ht="12">
      <c r="A74" s="323"/>
      <c r="B74" s="323"/>
      <c r="C74" s="324"/>
      <c r="D74" s="324"/>
      <c r="E74" s="323"/>
      <c r="F74" s="323"/>
      <c r="G74" s="325"/>
      <c r="H74" s="325"/>
    </row>
    <row r="75" spans="1:8" ht="12">
      <c r="A75" s="323"/>
      <c r="B75" s="323"/>
      <c r="C75" s="324"/>
      <c r="D75" s="324"/>
      <c r="E75" s="323"/>
      <c r="F75" s="323"/>
      <c r="G75" s="325"/>
      <c r="H75" s="325"/>
    </row>
    <row r="76" spans="1:8" ht="12">
      <c r="A76" s="323"/>
      <c r="B76" s="323"/>
      <c r="C76" s="324"/>
      <c r="D76" s="324"/>
      <c r="E76" s="323"/>
      <c r="F76" s="323"/>
      <c r="G76" s="325"/>
      <c r="H76" s="325"/>
    </row>
    <row r="77" spans="1:8" ht="12">
      <c r="A77" s="323"/>
      <c r="B77" s="323"/>
      <c r="C77" s="324"/>
      <c r="D77" s="324"/>
      <c r="E77" s="323"/>
      <c r="F77" s="323"/>
      <c r="G77" s="325"/>
      <c r="H77" s="325"/>
    </row>
    <row r="78" spans="1:8" ht="12">
      <c r="A78" s="323"/>
      <c r="B78" s="323"/>
      <c r="C78" s="324"/>
      <c r="D78" s="324"/>
      <c r="E78" s="323"/>
      <c r="F78" s="323"/>
      <c r="G78" s="325"/>
      <c r="H78" s="325"/>
    </row>
    <row r="79" spans="1:8" ht="12">
      <c r="A79" s="323"/>
      <c r="B79" s="323"/>
      <c r="C79" s="324"/>
      <c r="D79" s="324"/>
      <c r="E79" s="323"/>
      <c r="F79" s="323"/>
      <c r="G79" s="325"/>
      <c r="H79" s="325"/>
    </row>
    <row r="80" spans="1:8" ht="12">
      <c r="A80" s="323"/>
      <c r="B80" s="323"/>
      <c r="C80" s="324"/>
      <c r="D80" s="324"/>
      <c r="E80" s="323"/>
      <c r="F80" s="323"/>
      <c r="G80" s="325"/>
      <c r="H80" s="325"/>
    </row>
    <row r="81" spans="1:8" ht="12">
      <c r="A81" s="323"/>
      <c r="B81" s="323"/>
      <c r="C81" s="324"/>
      <c r="D81" s="324"/>
      <c r="E81" s="323"/>
      <c r="F81" s="323"/>
      <c r="G81" s="325"/>
      <c r="H81" s="325"/>
    </row>
    <row r="82" spans="1:8" ht="12">
      <c r="A82" s="323"/>
      <c r="B82" s="323"/>
      <c r="C82" s="324"/>
      <c r="D82" s="324"/>
      <c r="E82" s="323"/>
      <c r="F82" s="323"/>
      <c r="G82" s="325"/>
      <c r="H82" s="325"/>
    </row>
    <row r="83" spans="1:8" ht="12">
      <c r="A83" s="323"/>
      <c r="B83" s="323"/>
      <c r="C83" s="324"/>
      <c r="D83" s="324"/>
      <c r="E83" s="323"/>
      <c r="F83" s="323"/>
      <c r="G83" s="325"/>
      <c r="H83" s="325"/>
    </row>
    <row r="84" spans="1:8" ht="12">
      <c r="A84" s="323"/>
      <c r="B84" s="323"/>
      <c r="C84" s="324"/>
      <c r="D84" s="324"/>
      <c r="E84" s="323"/>
      <c r="F84" s="323"/>
      <c r="G84" s="325"/>
      <c r="H84" s="325"/>
    </row>
    <row r="85" spans="1:8" ht="12">
      <c r="A85" s="323"/>
      <c r="B85" s="323"/>
      <c r="C85" s="324"/>
      <c r="D85" s="324"/>
      <c r="E85" s="323"/>
      <c r="F85" s="323"/>
      <c r="G85" s="325"/>
      <c r="H85" s="325"/>
    </row>
    <row r="86" spans="1:8" ht="12">
      <c r="A86" s="323"/>
      <c r="B86" s="323"/>
      <c r="C86" s="324"/>
      <c r="D86" s="324"/>
      <c r="E86" s="323"/>
      <c r="F86" s="323"/>
      <c r="G86" s="325"/>
      <c r="H86" s="325"/>
    </row>
    <row r="87" spans="1:8" ht="12">
      <c r="A87" s="323"/>
      <c r="B87" s="323"/>
      <c r="C87" s="324"/>
      <c r="D87" s="324"/>
      <c r="E87" s="323"/>
      <c r="F87" s="323"/>
      <c r="G87" s="325"/>
      <c r="H87" s="325"/>
    </row>
    <row r="88" spans="1:8" ht="12">
      <c r="A88" s="323"/>
      <c r="B88" s="323"/>
      <c r="C88" s="324"/>
      <c r="D88" s="324"/>
      <c r="E88" s="323"/>
      <c r="F88" s="323"/>
      <c r="G88" s="325"/>
      <c r="H88" s="325"/>
    </row>
    <row r="89" spans="1:8" ht="12">
      <c r="A89" s="323"/>
      <c r="B89" s="323"/>
      <c r="C89" s="324"/>
      <c r="D89" s="324"/>
      <c r="E89" s="323"/>
      <c r="F89" s="323"/>
      <c r="G89" s="325"/>
      <c r="H89" s="325"/>
    </row>
    <row r="90" spans="1:8" ht="12">
      <c r="A90" s="323"/>
      <c r="B90" s="323"/>
      <c r="C90" s="324"/>
      <c r="D90" s="324"/>
      <c r="E90" s="323"/>
      <c r="F90" s="323"/>
      <c r="G90" s="325"/>
      <c r="H90" s="325"/>
    </row>
    <row r="91" spans="1:8" ht="12">
      <c r="A91" s="323"/>
      <c r="B91" s="323"/>
      <c r="C91" s="324"/>
      <c r="D91" s="324"/>
      <c r="E91" s="323"/>
      <c r="F91" s="323"/>
      <c r="G91" s="325"/>
      <c r="H91" s="325"/>
    </row>
    <row r="92" spans="1:8" ht="12">
      <c r="A92" s="323"/>
      <c r="B92" s="323"/>
      <c r="C92" s="324"/>
      <c r="D92" s="324"/>
      <c r="E92" s="323"/>
      <c r="F92" s="323"/>
      <c r="G92" s="325"/>
      <c r="H92" s="325"/>
    </row>
    <row r="93" spans="1:8" ht="12">
      <c r="A93" s="323"/>
      <c r="B93" s="323"/>
      <c r="C93" s="324"/>
      <c r="D93" s="324"/>
      <c r="E93" s="323"/>
      <c r="F93" s="323"/>
      <c r="G93" s="325"/>
      <c r="H93" s="325"/>
    </row>
    <row r="94" spans="1:8" ht="12">
      <c r="A94" s="323"/>
      <c r="B94" s="323"/>
      <c r="C94" s="324"/>
      <c r="D94" s="324"/>
      <c r="E94" s="323"/>
      <c r="F94" s="323"/>
      <c r="G94" s="325"/>
      <c r="H94" s="325"/>
    </row>
    <row r="95" spans="1:8" ht="12">
      <c r="A95" s="323"/>
      <c r="B95" s="323"/>
      <c r="C95" s="324"/>
      <c r="D95" s="324"/>
      <c r="E95" s="323"/>
      <c r="F95" s="323"/>
      <c r="G95" s="325"/>
      <c r="H95" s="325"/>
    </row>
    <row r="96" spans="1:8" ht="12">
      <c r="A96" s="323"/>
      <c r="B96" s="323"/>
      <c r="C96" s="324"/>
      <c r="D96" s="324"/>
      <c r="E96" s="323"/>
      <c r="F96" s="323"/>
      <c r="G96" s="325"/>
      <c r="H96" s="325"/>
    </row>
    <row r="97" spans="1:8" ht="12">
      <c r="A97" s="323"/>
      <c r="B97" s="323"/>
      <c r="C97" s="324"/>
      <c r="D97" s="324"/>
      <c r="E97" s="323"/>
      <c r="F97" s="323"/>
      <c r="G97" s="325"/>
      <c r="H97" s="325"/>
    </row>
    <row r="98" spans="1:8" ht="12">
      <c r="A98" s="323"/>
      <c r="B98" s="323"/>
      <c r="C98" s="324"/>
      <c r="D98" s="324"/>
      <c r="E98" s="323"/>
      <c r="F98" s="323"/>
      <c r="G98" s="325"/>
      <c r="H98" s="325"/>
    </row>
    <row r="99" spans="1:8" ht="12">
      <c r="A99" s="323"/>
      <c r="B99" s="323"/>
      <c r="C99" s="324"/>
      <c r="D99" s="324"/>
      <c r="E99" s="323"/>
      <c r="F99" s="323"/>
      <c r="G99" s="325"/>
      <c r="H99" s="325"/>
    </row>
    <row r="100" spans="1:8" ht="12">
      <c r="A100" s="323"/>
      <c r="B100" s="323"/>
      <c r="C100" s="324"/>
      <c r="D100" s="324"/>
      <c r="E100" s="323"/>
      <c r="F100" s="323"/>
      <c r="G100" s="325"/>
      <c r="H100" s="325"/>
    </row>
    <row r="101" spans="1:8" ht="12">
      <c r="A101" s="323"/>
      <c r="B101" s="323"/>
      <c r="C101" s="324"/>
      <c r="D101" s="324"/>
      <c r="E101" s="323"/>
      <c r="F101" s="323"/>
      <c r="G101" s="325"/>
      <c r="H101" s="325"/>
    </row>
    <row r="102" spans="1:8" ht="12">
      <c r="A102" s="323"/>
      <c r="B102" s="323"/>
      <c r="C102" s="324"/>
      <c r="D102" s="324"/>
      <c r="E102" s="323"/>
      <c r="F102" s="323"/>
      <c r="G102" s="325"/>
      <c r="H102" s="325"/>
    </row>
    <row r="103" spans="1:8" ht="12">
      <c r="A103" s="323"/>
      <c r="B103" s="323"/>
      <c r="C103" s="324"/>
      <c r="D103" s="324"/>
      <c r="E103" s="323"/>
      <c r="F103" s="323"/>
      <c r="G103" s="325"/>
      <c r="H103" s="325"/>
    </row>
    <row r="104" spans="1:8" ht="12">
      <c r="A104" s="323"/>
      <c r="B104" s="323"/>
      <c r="C104" s="324"/>
      <c r="D104" s="324"/>
      <c r="E104" s="323"/>
      <c r="F104" s="323"/>
      <c r="G104" s="325"/>
      <c r="H104" s="325"/>
    </row>
    <row r="105" spans="1:8" ht="12">
      <c r="A105" s="323"/>
      <c r="B105" s="323"/>
      <c r="C105" s="324"/>
      <c r="D105" s="324"/>
      <c r="E105" s="323"/>
      <c r="F105" s="323"/>
      <c r="G105" s="325"/>
      <c r="H105" s="325"/>
    </row>
    <row r="106" spans="1:8" ht="12">
      <c r="A106" s="323"/>
      <c r="B106" s="323"/>
      <c r="C106" s="324"/>
      <c r="D106" s="324"/>
      <c r="E106" s="323"/>
      <c r="F106" s="323"/>
      <c r="G106" s="325"/>
      <c r="H106" s="325"/>
    </row>
    <row r="107" spans="1:6" ht="12">
      <c r="A107" s="323"/>
      <c r="B107" s="323"/>
      <c r="C107" s="326"/>
      <c r="D107" s="326"/>
      <c r="E107" s="323"/>
      <c r="F107" s="323"/>
    </row>
    <row r="108" spans="1:6" ht="12">
      <c r="A108" s="323"/>
      <c r="B108" s="323"/>
      <c r="C108" s="326"/>
      <c r="D108" s="326"/>
      <c r="E108" s="323"/>
      <c r="F108" s="323"/>
    </row>
    <row r="109" spans="1:6" ht="12">
      <c r="A109" s="323"/>
      <c r="B109" s="323"/>
      <c r="C109" s="326"/>
      <c r="D109" s="326"/>
      <c r="E109" s="323"/>
      <c r="F109" s="323"/>
    </row>
    <row r="110" spans="1:6" ht="12">
      <c r="A110" s="323"/>
      <c r="B110" s="323"/>
      <c r="C110" s="326"/>
      <c r="D110" s="326"/>
      <c r="E110" s="323"/>
      <c r="F110" s="323"/>
    </row>
    <row r="111" spans="1:6" ht="12">
      <c r="A111" s="323"/>
      <c r="B111" s="323"/>
      <c r="C111" s="326"/>
      <c r="D111" s="326"/>
      <c r="E111" s="323"/>
      <c r="F111" s="323"/>
    </row>
    <row r="112" spans="1:6" ht="12">
      <c r="A112" s="323"/>
      <c r="B112" s="323"/>
      <c r="C112" s="326"/>
      <c r="D112" s="326"/>
      <c r="E112" s="323"/>
      <c r="F112" s="323"/>
    </row>
    <row r="113" spans="1:6" ht="12">
      <c r="A113" s="323"/>
      <c r="B113" s="323"/>
      <c r="C113" s="326"/>
      <c r="D113" s="326"/>
      <c r="E113" s="323"/>
      <c r="F113" s="323"/>
    </row>
    <row r="114" spans="1:6" ht="12">
      <c r="A114" s="323"/>
      <c r="B114" s="323"/>
      <c r="C114" s="326"/>
      <c r="D114" s="326"/>
      <c r="E114" s="323"/>
      <c r="F114" s="323"/>
    </row>
    <row r="115" spans="1:6" ht="12">
      <c r="A115" s="323"/>
      <c r="B115" s="323"/>
      <c r="C115" s="326"/>
      <c r="D115" s="326"/>
      <c r="E115" s="323"/>
      <c r="F115" s="323"/>
    </row>
    <row r="116" spans="1:6" ht="12">
      <c r="A116" s="323"/>
      <c r="B116" s="323"/>
      <c r="C116" s="326"/>
      <c r="D116" s="326"/>
      <c r="E116" s="323"/>
      <c r="F116" s="323"/>
    </row>
    <row r="117" spans="1:6" ht="12">
      <c r="A117" s="323"/>
      <c r="B117" s="323"/>
      <c r="C117" s="326"/>
      <c r="D117" s="326"/>
      <c r="E117" s="323"/>
      <c r="F117" s="323"/>
    </row>
    <row r="118" spans="1:6" ht="12">
      <c r="A118" s="323"/>
      <c r="B118" s="323"/>
      <c r="C118" s="326"/>
      <c r="D118" s="326"/>
      <c r="E118" s="323"/>
      <c r="F118" s="323"/>
    </row>
    <row r="119" spans="1:6" ht="12">
      <c r="A119" s="323"/>
      <c r="B119" s="323"/>
      <c r="C119" s="326"/>
      <c r="D119" s="326"/>
      <c r="E119" s="323"/>
      <c r="F119" s="323"/>
    </row>
    <row r="120" spans="1:6" ht="12">
      <c r="A120" s="323"/>
      <c r="B120" s="323"/>
      <c r="C120" s="326"/>
      <c r="D120" s="326"/>
      <c r="E120" s="323"/>
      <c r="F120" s="323"/>
    </row>
    <row r="121" spans="1:6" ht="12">
      <c r="A121" s="323"/>
      <c r="B121" s="323"/>
      <c r="C121" s="326"/>
      <c r="D121" s="326"/>
      <c r="E121" s="323"/>
      <c r="F121" s="323"/>
    </row>
    <row r="122" spans="1:6" ht="12">
      <c r="A122" s="323"/>
      <c r="B122" s="323"/>
      <c r="C122" s="326"/>
      <c r="D122" s="326"/>
      <c r="E122" s="323"/>
      <c r="F122" s="323"/>
    </row>
    <row r="123" spans="1:6" ht="12">
      <c r="A123" s="323"/>
      <c r="B123" s="323"/>
      <c r="C123" s="326"/>
      <c r="D123" s="326"/>
      <c r="E123" s="323"/>
      <c r="F123" s="323"/>
    </row>
    <row r="124" spans="1:6" ht="12">
      <c r="A124" s="323"/>
      <c r="B124" s="323"/>
      <c r="C124" s="326"/>
      <c r="D124" s="326"/>
      <c r="E124" s="323"/>
      <c r="F124" s="323"/>
    </row>
    <row r="125" spans="1:6" ht="12">
      <c r="A125" s="323"/>
      <c r="B125" s="323"/>
      <c r="C125" s="326"/>
      <c r="D125" s="326"/>
      <c r="E125" s="323"/>
      <c r="F125" s="323"/>
    </row>
    <row r="126" spans="1:6" ht="12">
      <c r="A126" s="323"/>
      <c r="B126" s="323"/>
      <c r="C126" s="326"/>
      <c r="D126" s="326"/>
      <c r="E126" s="323"/>
      <c r="F126" s="323"/>
    </row>
    <row r="127" spans="1:6" ht="12">
      <c r="A127" s="323"/>
      <c r="B127" s="323"/>
      <c r="C127" s="326"/>
      <c r="D127" s="326"/>
      <c r="E127" s="323"/>
      <c r="F127" s="323"/>
    </row>
    <row r="128" spans="1:6" ht="12">
      <c r="A128" s="323"/>
      <c r="B128" s="323"/>
      <c r="C128" s="326"/>
      <c r="D128" s="326"/>
      <c r="E128" s="323"/>
      <c r="F128" s="323"/>
    </row>
    <row r="129" spans="1:6" ht="12">
      <c r="A129" s="323"/>
      <c r="B129" s="323"/>
      <c r="C129" s="326"/>
      <c r="D129" s="326"/>
      <c r="E129" s="323"/>
      <c r="F129" s="323"/>
    </row>
    <row r="130" spans="1:6" ht="12">
      <c r="A130" s="323"/>
      <c r="B130" s="323"/>
      <c r="C130" s="326"/>
      <c r="D130" s="326"/>
      <c r="E130" s="323"/>
      <c r="F130" s="323"/>
    </row>
    <row r="131" spans="1:6" ht="12">
      <c r="A131" s="323"/>
      <c r="B131" s="323"/>
      <c r="C131" s="326"/>
      <c r="D131" s="326"/>
      <c r="E131" s="323"/>
      <c r="F131" s="323"/>
    </row>
    <row r="132" spans="1:6" ht="12">
      <c r="A132" s="323"/>
      <c r="B132" s="323"/>
      <c r="C132" s="326"/>
      <c r="D132" s="326"/>
      <c r="E132" s="323"/>
      <c r="F132" s="323"/>
    </row>
    <row r="133" spans="1:6" ht="12">
      <c r="A133" s="323"/>
      <c r="B133" s="323"/>
      <c r="C133" s="326"/>
      <c r="D133" s="326"/>
      <c r="E133" s="323"/>
      <c r="F133" s="323"/>
    </row>
    <row r="134" spans="1:6" ht="12">
      <c r="A134" s="323"/>
      <c r="B134" s="323"/>
      <c r="C134" s="326"/>
      <c r="D134" s="326"/>
      <c r="E134" s="323"/>
      <c r="F134" s="323"/>
    </row>
    <row r="135" spans="1:6" ht="12">
      <c r="A135" s="323"/>
      <c r="B135" s="323"/>
      <c r="C135" s="326"/>
      <c r="D135" s="326"/>
      <c r="E135" s="323"/>
      <c r="F135" s="323"/>
    </row>
    <row r="136" spans="1:6" ht="12">
      <c r="A136" s="323"/>
      <c r="B136" s="323"/>
      <c r="C136" s="326"/>
      <c r="D136" s="326"/>
      <c r="E136" s="323"/>
      <c r="F136" s="323"/>
    </row>
    <row r="137" spans="1:6" ht="12">
      <c r="A137" s="323"/>
      <c r="B137" s="323"/>
      <c r="C137" s="326"/>
      <c r="D137" s="326"/>
      <c r="E137" s="323"/>
      <c r="F137" s="323"/>
    </row>
    <row r="138" spans="1:6" ht="12">
      <c r="A138" s="323"/>
      <c r="B138" s="323"/>
      <c r="C138" s="326"/>
      <c r="D138" s="326"/>
      <c r="E138" s="323"/>
      <c r="F138" s="323"/>
    </row>
    <row r="139" spans="1:6" ht="12">
      <c r="A139" s="323"/>
      <c r="B139" s="323"/>
      <c r="C139" s="326"/>
      <c r="D139" s="326"/>
      <c r="E139" s="323"/>
      <c r="F139" s="323"/>
    </row>
    <row r="140" spans="1:6" ht="12">
      <c r="A140" s="323"/>
      <c r="B140" s="323"/>
      <c r="C140" s="326"/>
      <c r="D140" s="326"/>
      <c r="E140" s="323"/>
      <c r="F140" s="323"/>
    </row>
    <row r="141" spans="1:6" ht="12">
      <c r="A141" s="323"/>
      <c r="B141" s="323"/>
      <c r="C141" s="326"/>
      <c r="D141" s="326"/>
      <c r="E141" s="323"/>
      <c r="F141" s="323"/>
    </row>
    <row r="142" spans="1:6" ht="12">
      <c r="A142" s="323"/>
      <c r="B142" s="323"/>
      <c r="C142" s="326"/>
      <c r="D142" s="326"/>
      <c r="E142" s="323"/>
      <c r="F142" s="323"/>
    </row>
    <row r="143" spans="1:6" ht="12">
      <c r="A143" s="323"/>
      <c r="B143" s="323"/>
      <c r="C143" s="326"/>
      <c r="D143" s="326"/>
      <c r="E143" s="323"/>
      <c r="F143" s="323"/>
    </row>
    <row r="144" spans="1:6" ht="12">
      <c r="A144" s="323"/>
      <c r="B144" s="323"/>
      <c r="C144" s="326"/>
      <c r="D144" s="326"/>
      <c r="E144" s="323"/>
      <c r="F144" s="323"/>
    </row>
    <row r="145" spans="1:6" ht="12">
      <c r="A145" s="323"/>
      <c r="B145" s="323"/>
      <c r="C145" s="326"/>
      <c r="D145" s="326"/>
      <c r="E145" s="323"/>
      <c r="F145" s="323"/>
    </row>
    <row r="146" spans="1:6" ht="12">
      <c r="A146" s="323"/>
      <c r="B146" s="323"/>
      <c r="C146" s="326"/>
      <c r="D146" s="326"/>
      <c r="E146" s="323"/>
      <c r="F146" s="323"/>
    </row>
    <row r="147" spans="1:6" ht="12">
      <c r="A147" s="323"/>
      <c r="B147" s="323"/>
      <c r="C147" s="326"/>
      <c r="D147" s="326"/>
      <c r="E147" s="323"/>
      <c r="F147" s="323"/>
    </row>
    <row r="148" spans="1:6" ht="12">
      <c r="A148" s="323"/>
      <c r="B148" s="323"/>
      <c r="C148" s="326"/>
      <c r="D148" s="326"/>
      <c r="E148" s="323"/>
      <c r="F148" s="323"/>
    </row>
    <row r="149" spans="1:6" ht="12">
      <c r="A149" s="323"/>
      <c r="B149" s="323"/>
      <c r="C149" s="326"/>
      <c r="D149" s="326"/>
      <c r="E149" s="323"/>
      <c r="F149" s="323"/>
    </row>
    <row r="150" spans="1:6" ht="12">
      <c r="A150" s="323"/>
      <c r="B150" s="323"/>
      <c r="C150" s="326"/>
      <c r="D150" s="326"/>
      <c r="E150" s="323"/>
      <c r="F150" s="323"/>
    </row>
    <row r="151" spans="1:6" ht="12">
      <c r="A151" s="323"/>
      <c r="B151" s="323"/>
      <c r="C151" s="326"/>
      <c r="D151" s="326"/>
      <c r="E151" s="323"/>
      <c r="F151" s="323"/>
    </row>
    <row r="152" spans="1:6" ht="12">
      <c r="A152" s="323"/>
      <c r="B152" s="323"/>
      <c r="C152" s="326"/>
      <c r="D152" s="326"/>
      <c r="E152" s="323"/>
      <c r="F152" s="323"/>
    </row>
    <row r="153" spans="1:6" ht="12">
      <c r="A153" s="323"/>
      <c r="B153" s="323"/>
      <c r="C153" s="326"/>
      <c r="D153" s="326"/>
      <c r="E153" s="323"/>
      <c r="F153" s="323"/>
    </row>
    <row r="154" spans="1:6" ht="12">
      <c r="A154" s="323"/>
      <c r="B154" s="323"/>
      <c r="C154" s="326"/>
      <c r="D154" s="326"/>
      <c r="E154" s="323"/>
      <c r="F154" s="323"/>
    </row>
    <row r="155" spans="1:6" ht="12">
      <c r="A155" s="323"/>
      <c r="B155" s="323"/>
      <c r="C155" s="326"/>
      <c r="D155" s="326"/>
      <c r="E155" s="323"/>
      <c r="F155" s="323"/>
    </row>
    <row r="156" spans="1:6" ht="12">
      <c r="A156" s="323"/>
      <c r="B156" s="323"/>
      <c r="C156" s="326"/>
      <c r="D156" s="326"/>
      <c r="E156" s="323"/>
      <c r="F156" s="323"/>
    </row>
    <row r="157" spans="1:6" ht="12">
      <c r="A157" s="323"/>
      <c r="B157" s="323"/>
      <c r="C157" s="326"/>
      <c r="D157" s="326"/>
      <c r="E157" s="323"/>
      <c r="F157" s="323"/>
    </row>
    <row r="158" spans="1:6" ht="12">
      <c r="A158" s="323"/>
      <c r="B158" s="323"/>
      <c r="C158" s="326"/>
      <c r="D158" s="326"/>
      <c r="E158" s="323"/>
      <c r="F158" s="323"/>
    </row>
    <row r="159" spans="1:6" ht="12">
      <c r="A159" s="323"/>
      <c r="B159" s="323"/>
      <c r="C159" s="326"/>
      <c r="D159" s="326"/>
      <c r="E159" s="323"/>
      <c r="F159" s="323"/>
    </row>
    <row r="160" spans="1:6" ht="12">
      <c r="A160" s="323"/>
      <c r="B160" s="323"/>
      <c r="C160" s="326"/>
      <c r="D160" s="326"/>
      <c r="E160" s="323"/>
      <c r="F160" s="323"/>
    </row>
    <row r="161" spans="1:6" ht="12">
      <c r="A161" s="323"/>
      <c r="B161" s="323"/>
      <c r="C161" s="326"/>
      <c r="D161" s="326"/>
      <c r="E161" s="323"/>
      <c r="F161" s="323"/>
    </row>
    <row r="162" spans="1:6" ht="12">
      <c r="A162" s="323"/>
      <c r="B162" s="323"/>
      <c r="C162" s="326"/>
      <c r="D162" s="326"/>
      <c r="E162" s="323"/>
      <c r="F162" s="323"/>
    </row>
    <row r="163" spans="1:6" ht="12">
      <c r="A163" s="323"/>
      <c r="B163" s="323"/>
      <c r="C163" s="326"/>
      <c r="D163" s="326"/>
      <c r="E163" s="323"/>
      <c r="F163" s="323"/>
    </row>
    <row r="164" spans="1:6" ht="12">
      <c r="A164" s="323"/>
      <c r="B164" s="323"/>
      <c r="C164" s="326"/>
      <c r="D164" s="326"/>
      <c r="E164" s="323"/>
      <c r="F164" s="323"/>
    </row>
    <row r="165" spans="1:6" ht="12">
      <c r="A165" s="323"/>
      <c r="B165" s="323"/>
      <c r="C165" s="326"/>
      <c r="D165" s="326"/>
      <c r="E165" s="323"/>
      <c r="F165" s="323"/>
    </row>
    <row r="166" spans="1:6" ht="12">
      <c r="A166" s="323"/>
      <c r="B166" s="323"/>
      <c r="C166" s="326"/>
      <c r="D166" s="326"/>
      <c r="E166" s="323"/>
      <c r="F166" s="323"/>
    </row>
    <row r="167" spans="1:6" ht="12">
      <c r="A167" s="323"/>
      <c r="B167" s="323"/>
      <c r="C167" s="326"/>
      <c r="D167" s="326"/>
      <c r="E167" s="323"/>
      <c r="F167" s="323"/>
    </row>
    <row r="168" spans="1:6" ht="12">
      <c r="A168" s="323"/>
      <c r="B168" s="323"/>
      <c r="C168" s="326"/>
      <c r="D168" s="326"/>
      <c r="E168" s="323"/>
      <c r="F168" s="323"/>
    </row>
    <row r="169" spans="1:6" ht="12">
      <c r="A169" s="323"/>
      <c r="B169" s="323"/>
      <c r="C169" s="326"/>
      <c r="D169" s="326"/>
      <c r="E169" s="323"/>
      <c r="F169" s="323"/>
    </row>
    <row r="170" spans="1:6" ht="12">
      <c r="A170" s="323"/>
      <c r="B170" s="323"/>
      <c r="C170" s="326"/>
      <c r="D170" s="326"/>
      <c r="E170" s="323"/>
      <c r="F170" s="323"/>
    </row>
    <row r="171" spans="1:6" ht="12">
      <c r="A171" s="323"/>
      <c r="B171" s="323"/>
      <c r="C171" s="326"/>
      <c r="D171" s="326"/>
      <c r="E171" s="323"/>
      <c r="F171" s="323"/>
    </row>
    <row r="172" spans="1:6" ht="12">
      <c r="A172" s="323"/>
      <c r="B172" s="323"/>
      <c r="C172" s="326"/>
      <c r="D172" s="326"/>
      <c r="E172" s="323"/>
      <c r="F172" s="323"/>
    </row>
    <row r="173" spans="1:6" ht="12">
      <c r="A173" s="323"/>
      <c r="B173" s="323"/>
      <c r="C173" s="326"/>
      <c r="D173" s="326"/>
      <c r="E173" s="323"/>
      <c r="F173" s="323"/>
    </row>
    <row r="174" spans="1:6" ht="12">
      <c r="A174" s="323"/>
      <c r="B174" s="323"/>
      <c r="C174" s="326"/>
      <c r="D174" s="326"/>
      <c r="E174" s="323"/>
      <c r="F174" s="323"/>
    </row>
    <row r="175" spans="1:6" ht="12">
      <c r="A175" s="323"/>
      <c r="B175" s="323"/>
      <c r="C175" s="326"/>
      <c r="D175" s="326"/>
      <c r="E175" s="323"/>
      <c r="F175" s="323"/>
    </row>
    <row r="176" spans="1:6" ht="12">
      <c r="A176" s="323"/>
      <c r="B176" s="323"/>
      <c r="C176" s="326"/>
      <c r="D176" s="326"/>
      <c r="E176" s="323"/>
      <c r="F176" s="323"/>
    </row>
    <row r="177" spans="1:6" ht="12">
      <c r="A177" s="323"/>
      <c r="B177" s="323"/>
      <c r="C177" s="326"/>
      <c r="D177" s="326"/>
      <c r="E177" s="323"/>
      <c r="F177" s="323"/>
    </row>
    <row r="178" spans="1:6" ht="12">
      <c r="A178" s="323"/>
      <c r="B178" s="323"/>
      <c r="C178" s="326"/>
      <c r="D178" s="326"/>
      <c r="E178" s="323"/>
      <c r="F178" s="323"/>
    </row>
    <row r="179" spans="1:6" ht="12">
      <c r="A179" s="323"/>
      <c r="B179" s="323"/>
      <c r="C179" s="326"/>
      <c r="D179" s="326"/>
      <c r="E179" s="323"/>
      <c r="F179" s="323"/>
    </row>
    <row r="180" spans="1:6" ht="12">
      <c r="A180" s="323"/>
      <c r="B180" s="323"/>
      <c r="C180" s="326"/>
      <c r="D180" s="326"/>
      <c r="E180" s="323"/>
      <c r="F180" s="323"/>
    </row>
    <row r="181" spans="1:6" ht="12">
      <c r="A181" s="323"/>
      <c r="B181" s="323"/>
      <c r="C181" s="326"/>
      <c r="D181" s="326"/>
      <c r="E181" s="323"/>
      <c r="F181" s="323"/>
    </row>
    <row r="182" spans="1:6" ht="12">
      <c r="A182" s="323"/>
      <c r="B182" s="323"/>
      <c r="C182" s="326"/>
      <c r="D182" s="326"/>
      <c r="E182" s="323"/>
      <c r="F182" s="323"/>
    </row>
    <row r="183" spans="1:6" ht="12">
      <c r="A183" s="323"/>
      <c r="B183" s="323"/>
      <c r="C183" s="326"/>
      <c r="D183" s="326"/>
      <c r="E183" s="323"/>
      <c r="F183" s="323"/>
    </row>
    <row r="184" spans="1:6" ht="12">
      <c r="A184" s="323"/>
      <c r="B184" s="323"/>
      <c r="C184" s="326"/>
      <c r="D184" s="326"/>
      <c r="E184" s="323"/>
      <c r="F184" s="323"/>
    </row>
    <row r="185" spans="1:6" ht="12">
      <c r="A185" s="323"/>
      <c r="B185" s="323"/>
      <c r="C185" s="326"/>
      <c r="D185" s="326"/>
      <c r="E185" s="323"/>
      <c r="F185" s="323"/>
    </row>
    <row r="186" spans="1:6" ht="12">
      <c r="A186" s="323"/>
      <c r="B186" s="323"/>
      <c r="C186" s="326"/>
      <c r="D186" s="326"/>
      <c r="E186" s="323"/>
      <c r="F186" s="323"/>
    </row>
    <row r="187" spans="1:6" ht="12">
      <c r="A187" s="323"/>
      <c r="B187" s="323"/>
      <c r="C187" s="326"/>
      <c r="D187" s="326"/>
      <c r="E187" s="323"/>
      <c r="F187" s="323"/>
    </row>
    <row r="188" spans="1:6" ht="12">
      <c r="A188" s="323"/>
      <c r="B188" s="323"/>
      <c r="C188" s="326"/>
      <c r="D188" s="326"/>
      <c r="E188" s="323"/>
      <c r="F188" s="323"/>
    </row>
    <row r="189" spans="1:6" ht="12">
      <c r="A189" s="323"/>
      <c r="B189" s="323"/>
      <c r="C189" s="326"/>
      <c r="D189" s="326"/>
      <c r="E189" s="323"/>
      <c r="F189" s="323"/>
    </row>
    <row r="190" spans="1:6" ht="12">
      <c r="A190" s="323"/>
      <c r="B190" s="323"/>
      <c r="C190" s="326"/>
      <c r="D190" s="326"/>
      <c r="E190" s="323"/>
      <c r="F190" s="323"/>
    </row>
    <row r="191" spans="1:6" ht="12">
      <c r="A191" s="323"/>
      <c r="B191" s="323"/>
      <c r="C191" s="326"/>
      <c r="D191" s="326"/>
      <c r="E191" s="323"/>
      <c r="F191" s="323"/>
    </row>
    <row r="192" spans="1:6" ht="12">
      <c r="A192" s="323"/>
      <c r="B192" s="323"/>
      <c r="C192" s="326"/>
      <c r="D192" s="326"/>
      <c r="E192" s="323"/>
      <c r="F192" s="323"/>
    </row>
    <row r="193" spans="1:6" ht="12">
      <c r="A193" s="323"/>
      <c r="B193" s="323"/>
      <c r="C193" s="326"/>
      <c r="D193" s="326"/>
      <c r="E193" s="323"/>
      <c r="F193" s="323"/>
    </row>
    <row r="194" spans="1:6" ht="12">
      <c r="A194" s="323"/>
      <c r="B194" s="323"/>
      <c r="C194" s="326"/>
      <c r="D194" s="326"/>
      <c r="E194" s="323"/>
      <c r="F194" s="323"/>
    </row>
    <row r="195" spans="1:6" ht="12">
      <c r="A195" s="323"/>
      <c r="B195" s="323"/>
      <c r="C195" s="326"/>
      <c r="D195" s="326"/>
      <c r="E195" s="323"/>
      <c r="F195" s="323"/>
    </row>
    <row r="196" spans="1:6" ht="12">
      <c r="A196" s="323"/>
      <c r="B196" s="323"/>
      <c r="C196" s="326"/>
      <c r="D196" s="326"/>
      <c r="E196" s="323"/>
      <c r="F196" s="323"/>
    </row>
    <row r="197" spans="1:6" ht="12">
      <c r="A197" s="323"/>
      <c r="B197" s="323"/>
      <c r="C197" s="326"/>
      <c r="D197" s="326"/>
      <c r="E197" s="323"/>
      <c r="F197" s="323"/>
    </row>
    <row r="198" spans="1:6" ht="12">
      <c r="A198" s="323"/>
      <c r="B198" s="323"/>
      <c r="C198" s="326"/>
      <c r="D198" s="326"/>
      <c r="E198" s="323"/>
      <c r="F198" s="323"/>
    </row>
    <row r="199" spans="1:6" ht="12">
      <c r="A199" s="323"/>
      <c r="B199" s="323"/>
      <c r="C199" s="326"/>
      <c r="D199" s="326"/>
      <c r="E199" s="323"/>
      <c r="F199" s="323"/>
    </row>
    <row r="200" spans="1:6" ht="12">
      <c r="A200" s="323"/>
      <c r="B200" s="323"/>
      <c r="C200" s="326"/>
      <c r="D200" s="326"/>
      <c r="E200" s="323"/>
      <c r="F200" s="323"/>
    </row>
    <row r="201" spans="1:6" ht="12">
      <c r="A201" s="323"/>
      <c r="B201" s="323"/>
      <c r="C201" s="326"/>
      <c r="D201" s="326"/>
      <c r="E201" s="323"/>
      <c r="F201" s="323"/>
    </row>
    <row r="202" spans="1:6" ht="12">
      <c r="A202" s="323"/>
      <c r="B202" s="323"/>
      <c r="C202" s="326"/>
      <c r="D202" s="326"/>
      <c r="E202" s="323"/>
      <c r="F202" s="323"/>
    </row>
    <row r="203" spans="1:6" ht="12">
      <c r="A203" s="323"/>
      <c r="B203" s="323"/>
      <c r="C203" s="326"/>
      <c r="D203" s="326"/>
      <c r="E203" s="323"/>
      <c r="F203" s="323"/>
    </row>
    <row r="204" spans="1:6" ht="12">
      <c r="A204" s="323"/>
      <c r="B204" s="323"/>
      <c r="C204" s="326"/>
      <c r="D204" s="326"/>
      <c r="E204" s="323"/>
      <c r="F204" s="323"/>
    </row>
    <row r="205" spans="1:6" ht="12">
      <c r="A205" s="323"/>
      <c r="B205" s="323"/>
      <c r="C205" s="326"/>
      <c r="D205" s="326"/>
      <c r="E205" s="323"/>
      <c r="F205" s="323"/>
    </row>
    <row r="206" spans="1:6" ht="12">
      <c r="A206" s="323"/>
      <c r="B206" s="323"/>
      <c r="C206" s="326"/>
      <c r="D206" s="326"/>
      <c r="E206" s="323"/>
      <c r="F206" s="323"/>
    </row>
    <row r="207" spans="1:6" ht="12">
      <c r="A207" s="323"/>
      <c r="B207" s="323"/>
      <c r="C207" s="326"/>
      <c r="D207" s="326"/>
      <c r="E207" s="323"/>
      <c r="F207" s="323"/>
    </row>
    <row r="208" spans="1:6" ht="12">
      <c r="A208" s="323"/>
      <c r="B208" s="323"/>
      <c r="C208" s="326"/>
      <c r="D208" s="326"/>
      <c r="E208" s="323"/>
      <c r="F208" s="323"/>
    </row>
    <row r="209" spans="1:6" ht="12">
      <c r="A209" s="323"/>
      <c r="B209" s="323"/>
      <c r="C209" s="326"/>
      <c r="D209" s="326"/>
      <c r="E209" s="323"/>
      <c r="F209" s="323"/>
    </row>
    <row r="210" spans="1:6" ht="12">
      <c r="A210" s="323"/>
      <c r="B210" s="323"/>
      <c r="C210" s="326"/>
      <c r="D210" s="326"/>
      <c r="E210" s="323"/>
      <c r="F210" s="323"/>
    </row>
    <row r="211" spans="1:6" ht="12">
      <c r="A211" s="323"/>
      <c r="B211" s="323"/>
      <c r="C211" s="326"/>
      <c r="D211" s="326"/>
      <c r="E211" s="323"/>
      <c r="F211" s="323"/>
    </row>
    <row r="212" spans="1:6" ht="12">
      <c r="A212" s="323"/>
      <c r="B212" s="323"/>
      <c r="C212" s="326"/>
      <c r="D212" s="326"/>
      <c r="E212" s="323"/>
      <c r="F212" s="323"/>
    </row>
    <row r="213" spans="1:6" ht="12">
      <c r="A213" s="323"/>
      <c r="B213" s="323"/>
      <c r="C213" s="326"/>
      <c r="D213" s="326"/>
      <c r="E213" s="323"/>
      <c r="F213" s="323"/>
    </row>
    <row r="214" spans="1:6" ht="12">
      <c r="A214" s="323"/>
      <c r="B214" s="323"/>
      <c r="C214" s="326"/>
      <c r="D214" s="326"/>
      <c r="E214" s="323"/>
      <c r="F214" s="323"/>
    </row>
    <row r="215" spans="1:6" ht="12">
      <c r="A215" s="323"/>
      <c r="B215" s="323"/>
      <c r="C215" s="326"/>
      <c r="D215" s="326"/>
      <c r="E215" s="323"/>
      <c r="F215" s="323"/>
    </row>
    <row r="216" spans="1:6" ht="12">
      <c r="A216" s="323"/>
      <c r="B216" s="323"/>
      <c r="C216" s="326"/>
      <c r="D216" s="326"/>
      <c r="E216" s="323"/>
      <c r="F216" s="323"/>
    </row>
    <row r="217" spans="1:6" ht="12">
      <c r="A217" s="323"/>
      <c r="B217" s="323"/>
      <c r="C217" s="326"/>
      <c r="D217" s="326"/>
      <c r="E217" s="323"/>
      <c r="F217" s="323"/>
    </row>
    <row r="218" spans="1:6" ht="12">
      <c r="A218" s="323"/>
      <c r="B218" s="323"/>
      <c r="C218" s="326"/>
      <c r="D218" s="326"/>
      <c r="E218" s="323"/>
      <c r="F218" s="323"/>
    </row>
    <row r="219" spans="1:6" ht="12">
      <c r="A219" s="323"/>
      <c r="B219" s="323"/>
      <c r="C219" s="326"/>
      <c r="D219" s="326"/>
      <c r="E219" s="323"/>
      <c r="F219" s="323"/>
    </row>
    <row r="220" spans="1:6" ht="12">
      <c r="A220" s="323"/>
      <c r="B220" s="323"/>
      <c r="C220" s="326"/>
      <c r="D220" s="326"/>
      <c r="E220" s="323"/>
      <c r="F220" s="323"/>
    </row>
    <row r="221" spans="1:6" ht="12">
      <c r="A221" s="323"/>
      <c r="B221" s="323"/>
      <c r="C221" s="326"/>
      <c r="D221" s="326"/>
      <c r="E221" s="323"/>
      <c r="F221" s="323"/>
    </row>
    <row r="222" spans="1:6" ht="12">
      <c r="A222" s="323"/>
      <c r="B222" s="323"/>
      <c r="C222" s="326"/>
      <c r="D222" s="326"/>
      <c r="E222" s="323"/>
      <c r="F222" s="323"/>
    </row>
    <row r="223" spans="1:6" ht="12">
      <c r="A223" s="323"/>
      <c r="B223" s="323"/>
      <c r="C223" s="326"/>
      <c r="D223" s="326"/>
      <c r="E223" s="323"/>
      <c r="F223" s="323"/>
    </row>
    <row r="224" spans="1:6" ht="12">
      <c r="A224" s="323"/>
      <c r="B224" s="323"/>
      <c r="C224" s="326"/>
      <c r="D224" s="326"/>
      <c r="E224" s="323"/>
      <c r="F224" s="323"/>
    </row>
    <row r="225" spans="1:6" ht="12">
      <c r="A225" s="323"/>
      <c r="B225" s="323"/>
      <c r="C225" s="326"/>
      <c r="D225" s="326"/>
      <c r="E225" s="323"/>
      <c r="F225" s="323"/>
    </row>
    <row r="226" spans="1:6" ht="12">
      <c r="A226" s="323"/>
      <c r="B226" s="323"/>
      <c r="C226" s="326"/>
      <c r="D226" s="326"/>
      <c r="E226" s="323"/>
      <c r="F226" s="323"/>
    </row>
    <row r="227" spans="1:6" ht="12">
      <c r="A227" s="323"/>
      <c r="B227" s="323"/>
      <c r="C227" s="326"/>
      <c r="D227" s="326"/>
      <c r="E227" s="323"/>
      <c r="F227" s="323"/>
    </row>
    <row r="228" spans="1:6" ht="12">
      <c r="A228" s="323"/>
      <c r="B228" s="323"/>
      <c r="C228" s="326"/>
      <c r="D228" s="326"/>
      <c r="E228" s="323"/>
      <c r="F228" s="323"/>
    </row>
    <row r="229" spans="1:6" ht="12">
      <c r="A229" s="323"/>
      <c r="B229" s="323"/>
      <c r="C229" s="326"/>
      <c r="D229" s="326"/>
      <c r="E229" s="323"/>
      <c r="F229" s="323"/>
    </row>
    <row r="230" spans="1:6" ht="12">
      <c r="A230" s="323"/>
      <c r="B230" s="323"/>
      <c r="C230" s="326"/>
      <c r="D230" s="326"/>
      <c r="E230" s="323"/>
      <c r="F230" s="323"/>
    </row>
    <row r="231" spans="1:6" ht="12">
      <c r="A231" s="323"/>
      <c r="B231" s="323"/>
      <c r="C231" s="326"/>
      <c r="D231" s="326"/>
      <c r="E231" s="323"/>
      <c r="F231" s="323"/>
    </row>
    <row r="232" spans="1:6" ht="12">
      <c r="A232" s="323"/>
      <c r="B232" s="323"/>
      <c r="C232" s="326"/>
      <c r="D232" s="326"/>
      <c r="E232" s="323"/>
      <c r="F232" s="323"/>
    </row>
    <row r="233" spans="1:6" ht="12">
      <c r="A233" s="323"/>
      <c r="B233" s="323"/>
      <c r="C233" s="326"/>
      <c r="D233" s="326"/>
      <c r="E233" s="323"/>
      <c r="F233" s="323"/>
    </row>
    <row r="234" spans="1:6" ht="12">
      <c r="A234" s="323"/>
      <c r="B234" s="323"/>
      <c r="C234" s="326"/>
      <c r="D234" s="326"/>
      <c r="E234" s="323"/>
      <c r="F234" s="323"/>
    </row>
    <row r="235" spans="1:6" ht="12">
      <c r="A235" s="323"/>
      <c r="B235" s="323"/>
      <c r="C235" s="326"/>
      <c r="D235" s="326"/>
      <c r="E235" s="323"/>
      <c r="F235" s="323"/>
    </row>
    <row r="236" spans="1:6" ht="12">
      <c r="A236" s="323"/>
      <c r="B236" s="323"/>
      <c r="C236" s="326"/>
      <c r="D236" s="326"/>
      <c r="E236" s="323"/>
      <c r="F236" s="323"/>
    </row>
    <row r="237" spans="1:6" ht="12">
      <c r="A237" s="323"/>
      <c r="B237" s="323"/>
      <c r="C237" s="326"/>
      <c r="D237" s="326"/>
      <c r="E237" s="323"/>
      <c r="F237" s="323"/>
    </row>
    <row r="238" spans="1:6" ht="12">
      <c r="A238" s="323"/>
      <c r="B238" s="323"/>
      <c r="C238" s="326"/>
      <c r="D238" s="326"/>
      <c r="E238" s="323"/>
      <c r="F238" s="323"/>
    </row>
    <row r="239" spans="1:6" ht="12">
      <c r="A239" s="323"/>
      <c r="B239" s="323"/>
      <c r="C239" s="326"/>
      <c r="D239" s="326"/>
      <c r="E239" s="323"/>
      <c r="F239" s="323"/>
    </row>
    <row r="240" spans="1:6" ht="12">
      <c r="A240" s="323"/>
      <c r="B240" s="323"/>
      <c r="C240" s="326"/>
      <c r="D240" s="326"/>
      <c r="E240" s="323"/>
      <c r="F240" s="323"/>
    </row>
    <row r="241" spans="1:6" ht="12">
      <c r="A241" s="323"/>
      <c r="B241" s="323"/>
      <c r="C241" s="326"/>
      <c r="D241" s="326"/>
      <c r="E241" s="323"/>
      <c r="F241" s="323"/>
    </row>
    <row r="242" spans="1:6" ht="12">
      <c r="A242" s="323"/>
      <c r="B242" s="323"/>
      <c r="C242" s="326"/>
      <c r="D242" s="326"/>
      <c r="E242" s="323"/>
      <c r="F242" s="323"/>
    </row>
    <row r="243" spans="1:6" ht="12">
      <c r="A243" s="323"/>
      <c r="B243" s="323"/>
      <c r="C243" s="326"/>
      <c r="D243" s="326"/>
      <c r="E243" s="323"/>
      <c r="F243" s="323"/>
    </row>
    <row r="244" spans="1:6" ht="12">
      <c r="A244" s="323"/>
      <c r="B244" s="323"/>
      <c r="C244" s="326"/>
      <c r="D244" s="326"/>
      <c r="E244" s="323"/>
      <c r="F244" s="323"/>
    </row>
    <row r="245" spans="1:6" ht="12">
      <c r="A245" s="323"/>
      <c r="B245" s="323"/>
      <c r="C245" s="326"/>
      <c r="D245" s="326"/>
      <c r="E245" s="323"/>
      <c r="F245" s="323"/>
    </row>
    <row r="246" spans="1:6" ht="12">
      <c r="A246" s="323"/>
      <c r="B246" s="323"/>
      <c r="C246" s="326"/>
      <c r="D246" s="326"/>
      <c r="E246" s="323"/>
      <c r="F246" s="323"/>
    </row>
    <row r="247" spans="1:6" ht="12">
      <c r="A247" s="323"/>
      <c r="B247" s="323"/>
      <c r="C247" s="326"/>
      <c r="D247" s="326"/>
      <c r="E247" s="323"/>
      <c r="F247" s="323"/>
    </row>
    <row r="248" spans="1:6" ht="12">
      <c r="A248" s="323"/>
      <c r="B248" s="323"/>
      <c r="C248" s="326"/>
      <c r="D248" s="326"/>
      <c r="E248" s="323"/>
      <c r="F248" s="323"/>
    </row>
    <row r="249" spans="1:6" ht="12">
      <c r="A249" s="323"/>
      <c r="B249" s="323"/>
      <c r="C249" s="326"/>
      <c r="D249" s="326"/>
      <c r="E249" s="323"/>
      <c r="F249" s="323"/>
    </row>
    <row r="250" spans="1:6" ht="12">
      <c r="A250" s="323"/>
      <c r="B250" s="323"/>
      <c r="C250" s="326"/>
      <c r="D250" s="326"/>
      <c r="E250" s="323"/>
      <c r="F250" s="323"/>
    </row>
    <row r="251" spans="1:6" ht="12">
      <c r="A251" s="323"/>
      <c r="B251" s="323"/>
      <c r="C251" s="326"/>
      <c r="D251" s="326"/>
      <c r="E251" s="323"/>
      <c r="F251" s="323"/>
    </row>
    <row r="252" spans="1:6" ht="12">
      <c r="A252" s="323"/>
      <c r="B252" s="323"/>
      <c r="C252" s="326"/>
      <c r="D252" s="326"/>
      <c r="E252" s="323"/>
      <c r="F252" s="323"/>
    </row>
    <row r="253" spans="1:6" ht="12">
      <c r="A253" s="323"/>
      <c r="B253" s="323"/>
      <c r="C253" s="326"/>
      <c r="D253" s="326"/>
      <c r="E253" s="323"/>
      <c r="F253" s="323"/>
    </row>
    <row r="254" spans="1:6" ht="12">
      <c r="A254" s="323"/>
      <c r="B254" s="323"/>
      <c r="C254" s="326"/>
      <c r="D254" s="326"/>
      <c r="E254" s="323"/>
      <c r="F254" s="323"/>
    </row>
    <row r="255" spans="1:6" ht="12">
      <c r="A255" s="323"/>
      <c r="B255" s="323"/>
      <c r="C255" s="326"/>
      <c r="D255" s="326"/>
      <c r="E255" s="323"/>
      <c r="F255" s="323"/>
    </row>
    <row r="256" spans="1:6" ht="12">
      <c r="A256" s="323"/>
      <c r="B256" s="323"/>
      <c r="C256" s="326"/>
      <c r="D256" s="326"/>
      <c r="E256" s="323"/>
      <c r="F256" s="323"/>
    </row>
    <row r="257" spans="1:6" ht="12">
      <c r="A257" s="323"/>
      <c r="B257" s="323"/>
      <c r="C257" s="326"/>
      <c r="D257" s="326"/>
      <c r="E257" s="323"/>
      <c r="F257" s="323"/>
    </row>
    <row r="258" spans="1:6" ht="12">
      <c r="A258" s="323"/>
      <c r="B258" s="323"/>
      <c r="C258" s="326"/>
      <c r="D258" s="326"/>
      <c r="E258" s="323"/>
      <c r="F258" s="323"/>
    </row>
    <row r="259" spans="1:6" ht="12">
      <c r="A259" s="323"/>
      <c r="B259" s="323"/>
      <c r="C259" s="326"/>
      <c r="D259" s="326"/>
      <c r="E259" s="323"/>
      <c r="F259" s="323"/>
    </row>
    <row r="260" spans="1:6" ht="12">
      <c r="A260" s="323"/>
      <c r="B260" s="323"/>
      <c r="C260" s="326"/>
      <c r="D260" s="326"/>
      <c r="E260" s="323"/>
      <c r="F260" s="323"/>
    </row>
    <row r="261" spans="1:6" ht="12">
      <c r="A261" s="323"/>
      <c r="B261" s="323"/>
      <c r="C261" s="326"/>
      <c r="D261" s="326"/>
      <c r="E261" s="323"/>
      <c r="F261" s="323"/>
    </row>
    <row r="262" spans="1:6" ht="12">
      <c r="A262" s="323"/>
      <c r="B262" s="323"/>
      <c r="C262" s="326"/>
      <c r="D262" s="326"/>
      <c r="E262" s="323"/>
      <c r="F262" s="323"/>
    </row>
    <row r="263" spans="1:6" ht="12">
      <c r="A263" s="323"/>
      <c r="B263" s="323"/>
      <c r="C263" s="326"/>
      <c r="D263" s="326"/>
      <c r="E263" s="323"/>
      <c r="F263" s="323"/>
    </row>
    <row r="264" spans="1:6" ht="12">
      <c r="A264" s="323"/>
      <c r="B264" s="323"/>
      <c r="C264" s="326"/>
      <c r="D264" s="326"/>
      <c r="E264" s="323"/>
      <c r="F264" s="323"/>
    </row>
    <row r="265" spans="1:6" ht="12">
      <c r="A265" s="323"/>
      <c r="B265" s="323"/>
      <c r="C265" s="326"/>
      <c r="D265" s="326"/>
      <c r="E265" s="323"/>
      <c r="F265" s="323"/>
    </row>
    <row r="266" spans="1:6" ht="12">
      <c r="A266" s="323"/>
      <c r="B266" s="323"/>
      <c r="C266" s="326"/>
      <c r="D266" s="326"/>
      <c r="E266" s="323"/>
      <c r="F266" s="323"/>
    </row>
    <row r="267" spans="1:6" ht="12">
      <c r="A267" s="323"/>
      <c r="B267" s="323"/>
      <c r="C267" s="326"/>
      <c r="D267" s="326"/>
      <c r="E267" s="323"/>
      <c r="F267" s="323"/>
    </row>
    <row r="268" spans="1:6" ht="12">
      <c r="A268" s="323"/>
      <c r="B268" s="323"/>
      <c r="C268" s="326"/>
      <c r="D268" s="326"/>
      <c r="E268" s="323"/>
      <c r="F268" s="323"/>
    </row>
    <row r="269" spans="1:6" ht="12">
      <c r="A269" s="323"/>
      <c r="B269" s="323"/>
      <c r="C269" s="326"/>
      <c r="D269" s="326"/>
      <c r="E269" s="323"/>
      <c r="F269" s="323"/>
    </row>
    <row r="270" spans="1:6" ht="12">
      <c r="A270" s="323"/>
      <c r="B270" s="323"/>
      <c r="C270" s="326"/>
      <c r="D270" s="326"/>
      <c r="E270" s="323"/>
      <c r="F270" s="323"/>
    </row>
    <row r="271" spans="1:6" ht="12">
      <c r="A271" s="323"/>
      <c r="B271" s="323"/>
      <c r="C271" s="326"/>
      <c r="D271" s="326"/>
      <c r="E271" s="323"/>
      <c r="F271" s="323"/>
    </row>
    <row r="272" spans="1:6" ht="12">
      <c r="A272" s="323"/>
      <c r="B272" s="323"/>
      <c r="C272" s="326"/>
      <c r="D272" s="326"/>
      <c r="E272" s="323"/>
      <c r="F272" s="323"/>
    </row>
    <row r="273" spans="1:6" ht="12">
      <c r="A273" s="323"/>
      <c r="B273" s="323"/>
      <c r="C273" s="326"/>
      <c r="D273" s="326"/>
      <c r="E273" s="323"/>
      <c r="F273" s="323"/>
    </row>
    <row r="274" spans="1:6" ht="12">
      <c r="A274" s="323"/>
      <c r="B274" s="323"/>
      <c r="C274" s="326"/>
      <c r="D274" s="326"/>
      <c r="E274" s="323"/>
      <c r="F274" s="323"/>
    </row>
    <row r="275" spans="1:6" ht="12">
      <c r="A275" s="323"/>
      <c r="B275" s="323"/>
      <c r="C275" s="326"/>
      <c r="D275" s="326"/>
      <c r="E275" s="323"/>
      <c r="F275" s="323"/>
    </row>
    <row r="276" spans="1:6" ht="12">
      <c r="A276" s="323"/>
      <c r="B276" s="323"/>
      <c r="C276" s="326"/>
      <c r="D276" s="326"/>
      <c r="E276" s="323"/>
      <c r="F276" s="323"/>
    </row>
    <row r="277" spans="1:6" ht="12">
      <c r="A277" s="323"/>
      <c r="B277" s="323"/>
      <c r="C277" s="326"/>
      <c r="D277" s="326"/>
      <c r="E277" s="323"/>
      <c r="F277" s="323"/>
    </row>
    <row r="278" spans="1:6" ht="12">
      <c r="A278" s="323"/>
      <c r="B278" s="323"/>
      <c r="C278" s="326"/>
      <c r="D278" s="326"/>
      <c r="E278" s="323"/>
      <c r="F278" s="323"/>
    </row>
    <row r="279" spans="1:6" ht="12">
      <c r="A279" s="323"/>
      <c r="B279" s="323"/>
      <c r="C279" s="326"/>
      <c r="D279" s="326"/>
      <c r="E279" s="323"/>
      <c r="F279" s="323"/>
    </row>
    <row r="280" spans="1:6" ht="12">
      <c r="A280" s="323"/>
      <c r="B280" s="323"/>
      <c r="C280" s="326"/>
      <c r="D280" s="326"/>
      <c r="E280" s="323"/>
      <c r="F280" s="323"/>
    </row>
    <row r="281" spans="1:6" ht="12">
      <c r="A281" s="323"/>
      <c r="B281" s="323"/>
      <c r="C281" s="326"/>
      <c r="D281" s="326"/>
      <c r="E281" s="323"/>
      <c r="F281" s="323"/>
    </row>
    <row r="282" spans="1:6" ht="12">
      <c r="A282" s="323"/>
      <c r="B282" s="323"/>
      <c r="C282" s="326"/>
      <c r="D282" s="326"/>
      <c r="E282" s="323"/>
      <c r="F282" s="323"/>
    </row>
    <row r="283" spans="1:6" ht="12">
      <c r="A283" s="323"/>
      <c r="B283" s="323"/>
      <c r="C283" s="326"/>
      <c r="D283" s="326"/>
      <c r="E283" s="323"/>
      <c r="F283" s="323"/>
    </row>
    <row r="284" spans="1:6" ht="12">
      <c r="A284" s="323"/>
      <c r="B284" s="323"/>
      <c r="C284" s="326"/>
      <c r="D284" s="326"/>
      <c r="E284" s="323"/>
      <c r="F284" s="323"/>
    </row>
    <row r="285" spans="1:6" ht="12">
      <c r="A285" s="323"/>
      <c r="B285" s="323"/>
      <c r="C285" s="326"/>
      <c r="D285" s="326"/>
      <c r="E285" s="323"/>
      <c r="F285" s="323"/>
    </row>
    <row r="286" spans="1:6" ht="12">
      <c r="A286" s="323"/>
      <c r="B286" s="323"/>
      <c r="C286" s="326"/>
      <c r="D286" s="326"/>
      <c r="E286" s="323"/>
      <c r="F286" s="323"/>
    </row>
    <row r="287" spans="1:6" ht="12">
      <c r="A287" s="323"/>
      <c r="B287" s="323"/>
      <c r="C287" s="326"/>
      <c r="D287" s="326"/>
      <c r="E287" s="323"/>
      <c r="F287" s="323"/>
    </row>
    <row r="288" spans="1:6" ht="12">
      <c r="A288" s="323"/>
      <c r="B288" s="323"/>
      <c r="C288" s="326"/>
      <c r="D288" s="326"/>
      <c r="E288" s="323"/>
      <c r="F288" s="323"/>
    </row>
    <row r="289" spans="1:6" ht="12">
      <c r="A289" s="323"/>
      <c r="B289" s="323"/>
      <c r="C289" s="326"/>
      <c r="D289" s="326"/>
      <c r="E289" s="323"/>
      <c r="F289" s="323"/>
    </row>
    <row r="290" spans="1:6" ht="12">
      <c r="A290" s="323"/>
      <c r="B290" s="323"/>
      <c r="C290" s="326"/>
      <c r="D290" s="326"/>
      <c r="E290" s="323"/>
      <c r="F290" s="323"/>
    </row>
    <row r="291" spans="1:6" ht="12">
      <c r="A291" s="323"/>
      <c r="B291" s="323"/>
      <c r="C291" s="326"/>
      <c r="D291" s="326"/>
      <c r="E291" s="323"/>
      <c r="F291" s="323"/>
    </row>
    <row r="292" spans="1:6" ht="12">
      <c r="A292" s="323"/>
      <c r="B292" s="323"/>
      <c r="C292" s="326"/>
      <c r="D292" s="326"/>
      <c r="E292" s="323"/>
      <c r="F292" s="323"/>
    </row>
    <row r="293" spans="1:6" ht="12">
      <c r="A293" s="323"/>
      <c r="B293" s="323"/>
      <c r="C293" s="326"/>
      <c r="D293" s="326"/>
      <c r="E293" s="323"/>
      <c r="F293" s="323"/>
    </row>
    <row r="294" spans="1:6" ht="12">
      <c r="A294" s="323"/>
      <c r="B294" s="323"/>
      <c r="C294" s="326"/>
      <c r="D294" s="326"/>
      <c r="E294" s="323"/>
      <c r="F294" s="323"/>
    </row>
    <row r="295" spans="1:6" ht="12">
      <c r="A295" s="323"/>
      <c r="B295" s="323"/>
      <c r="C295" s="326"/>
      <c r="D295" s="326"/>
      <c r="E295" s="323"/>
      <c r="F295" s="323"/>
    </row>
    <row r="296" spans="1:6" ht="12">
      <c r="A296" s="323"/>
      <c r="B296" s="323"/>
      <c r="C296" s="326"/>
      <c r="D296" s="326"/>
      <c r="E296" s="323"/>
      <c r="F296" s="323"/>
    </row>
    <row r="297" spans="1:6" ht="12">
      <c r="A297" s="323"/>
      <c r="B297" s="323"/>
      <c r="C297" s="326"/>
      <c r="D297" s="326"/>
      <c r="E297" s="323"/>
      <c r="F297" s="323"/>
    </row>
    <row r="298" spans="1:6" ht="12">
      <c r="A298" s="323"/>
      <c r="B298" s="323"/>
      <c r="C298" s="326"/>
      <c r="D298" s="326"/>
      <c r="E298" s="323"/>
      <c r="F298" s="323"/>
    </row>
    <row r="299" spans="1:6" ht="12">
      <c r="A299" s="323"/>
      <c r="B299" s="323"/>
      <c r="C299" s="326"/>
      <c r="D299" s="326"/>
      <c r="E299" s="323"/>
      <c r="F299" s="323"/>
    </row>
    <row r="300" spans="1:6" ht="12">
      <c r="A300" s="323"/>
      <c r="B300" s="323"/>
      <c r="C300" s="326"/>
      <c r="D300" s="326"/>
      <c r="E300" s="323"/>
      <c r="F300" s="323"/>
    </row>
    <row r="301" spans="1:6" ht="12">
      <c r="A301" s="323"/>
      <c r="B301" s="323"/>
      <c r="C301" s="326"/>
      <c r="D301" s="326"/>
      <c r="E301" s="323"/>
      <c r="F301" s="323"/>
    </row>
    <row r="302" spans="1:6" ht="12">
      <c r="A302" s="323"/>
      <c r="B302" s="323"/>
      <c r="C302" s="326"/>
      <c r="D302" s="326"/>
      <c r="E302" s="323"/>
      <c r="F302" s="323"/>
    </row>
    <row r="303" spans="1:6" ht="12">
      <c r="A303" s="323"/>
      <c r="B303" s="323"/>
      <c r="C303" s="326"/>
      <c r="D303" s="326"/>
      <c r="E303" s="323"/>
      <c r="F303" s="323"/>
    </row>
    <row r="304" spans="1:6" ht="12">
      <c r="A304" s="323"/>
      <c r="B304" s="323"/>
      <c r="C304" s="326"/>
      <c r="D304" s="326"/>
      <c r="E304" s="323"/>
      <c r="F304" s="323"/>
    </row>
    <row r="305" spans="1:6" ht="12">
      <c r="A305" s="323"/>
      <c r="B305" s="323"/>
      <c r="C305" s="326"/>
      <c r="D305" s="326"/>
      <c r="E305" s="323"/>
      <c r="F305" s="323"/>
    </row>
    <row r="306" spans="1:6" ht="12">
      <c r="A306" s="323"/>
      <c r="B306" s="323"/>
      <c r="C306" s="326"/>
      <c r="D306" s="326"/>
      <c r="E306" s="323"/>
      <c r="F306" s="323"/>
    </row>
    <row r="307" spans="1:6" ht="12">
      <c r="A307" s="323"/>
      <c r="B307" s="323"/>
      <c r="C307" s="326"/>
      <c r="D307" s="326"/>
      <c r="E307" s="323"/>
      <c r="F307" s="323"/>
    </row>
    <row r="308" spans="1:6" ht="12">
      <c r="A308" s="323"/>
      <c r="B308" s="323"/>
      <c r="C308" s="326"/>
      <c r="D308" s="326"/>
      <c r="E308" s="323"/>
      <c r="F308" s="323"/>
    </row>
    <row r="309" spans="1:6" ht="12">
      <c r="A309" s="323"/>
      <c r="B309" s="323"/>
      <c r="C309" s="326"/>
      <c r="D309" s="326"/>
      <c r="E309" s="323"/>
      <c r="F309" s="323"/>
    </row>
    <row r="310" spans="1:6" ht="12">
      <c r="A310" s="323"/>
      <c r="B310" s="323"/>
      <c r="C310" s="326"/>
      <c r="D310" s="326"/>
      <c r="E310" s="323"/>
      <c r="F310" s="323"/>
    </row>
    <row r="311" spans="1:6" ht="12">
      <c r="A311" s="323"/>
      <c r="B311" s="323"/>
      <c r="C311" s="326"/>
      <c r="D311" s="326"/>
      <c r="E311" s="323"/>
      <c r="F311" s="323"/>
    </row>
    <row r="312" spans="1:6" ht="12">
      <c r="A312" s="323"/>
      <c r="B312" s="323"/>
      <c r="C312" s="326"/>
      <c r="D312" s="326"/>
      <c r="E312" s="323"/>
      <c r="F312" s="323"/>
    </row>
    <row r="313" spans="1:6" ht="12">
      <c r="A313" s="323"/>
      <c r="B313" s="323"/>
      <c r="C313" s="326"/>
      <c r="D313" s="326"/>
      <c r="E313" s="323"/>
      <c r="F313" s="323"/>
    </row>
    <row r="314" spans="1:6" ht="12">
      <c r="A314" s="323"/>
      <c r="B314" s="323"/>
      <c r="C314" s="326"/>
      <c r="D314" s="326"/>
      <c r="E314" s="323"/>
      <c r="F314" s="323"/>
    </row>
    <row r="315" spans="1:6" ht="12">
      <c r="A315" s="323"/>
      <c r="B315" s="323"/>
      <c r="C315" s="326"/>
      <c r="D315" s="326"/>
      <c r="E315" s="323"/>
      <c r="F315" s="323"/>
    </row>
    <row r="316" spans="1:6" ht="12">
      <c r="A316" s="323"/>
      <c r="B316" s="323"/>
      <c r="C316" s="326"/>
      <c r="D316" s="326"/>
      <c r="E316" s="323"/>
      <c r="F316" s="323"/>
    </row>
    <row r="317" spans="1:6" ht="12">
      <c r="A317" s="323"/>
      <c r="B317" s="323"/>
      <c r="C317" s="326"/>
      <c r="D317" s="326"/>
      <c r="E317" s="323"/>
      <c r="F317" s="323"/>
    </row>
    <row r="318" spans="1:6" ht="12">
      <c r="A318" s="323"/>
      <c r="B318" s="323"/>
      <c r="C318" s="326"/>
      <c r="D318" s="326"/>
      <c r="E318" s="323"/>
      <c r="F318" s="323"/>
    </row>
    <row r="319" spans="1:6" ht="12">
      <c r="A319" s="323"/>
      <c r="B319" s="323"/>
      <c r="C319" s="326"/>
      <c r="D319" s="326"/>
      <c r="E319" s="323"/>
      <c r="F319" s="323"/>
    </row>
    <row r="320" spans="1:6" ht="12">
      <c r="A320" s="323"/>
      <c r="B320" s="323"/>
      <c r="C320" s="326"/>
      <c r="D320" s="326"/>
      <c r="E320" s="323"/>
      <c r="F320" s="323"/>
    </row>
    <row r="321" spans="1:6" ht="12">
      <c r="A321" s="323"/>
      <c r="B321" s="323"/>
      <c r="C321" s="326"/>
      <c r="D321" s="326"/>
      <c r="E321" s="323"/>
      <c r="F321" s="323"/>
    </row>
    <row r="322" spans="1:6" ht="12">
      <c r="A322" s="323"/>
      <c r="B322" s="323"/>
      <c r="C322" s="326"/>
      <c r="D322" s="326"/>
      <c r="E322" s="323"/>
      <c r="F322" s="323"/>
    </row>
    <row r="323" spans="1:6" ht="12">
      <c r="A323" s="323"/>
      <c r="B323" s="323"/>
      <c r="C323" s="326"/>
      <c r="D323" s="326"/>
      <c r="E323" s="323"/>
      <c r="F323" s="323"/>
    </row>
    <row r="324" spans="1:6" ht="12">
      <c r="A324" s="323"/>
      <c r="B324" s="323"/>
      <c r="C324" s="326"/>
      <c r="D324" s="326"/>
      <c r="E324" s="323"/>
      <c r="F324" s="323"/>
    </row>
    <row r="325" spans="1:6" ht="12">
      <c r="A325" s="323"/>
      <c r="B325" s="323"/>
      <c r="C325" s="326"/>
      <c r="D325" s="326"/>
      <c r="E325" s="323"/>
      <c r="F325" s="323"/>
    </row>
    <row r="326" spans="1:6" ht="12">
      <c r="A326" s="323"/>
      <c r="B326" s="323"/>
      <c r="C326" s="326"/>
      <c r="D326" s="326"/>
      <c r="E326" s="323"/>
      <c r="F326" s="323"/>
    </row>
    <row r="327" spans="1:6" ht="12">
      <c r="A327" s="323"/>
      <c r="B327" s="323"/>
      <c r="C327" s="326"/>
      <c r="D327" s="326"/>
      <c r="E327" s="323"/>
      <c r="F327" s="323"/>
    </row>
    <row r="328" spans="1:6" ht="12">
      <c r="A328" s="323"/>
      <c r="B328" s="323"/>
      <c r="C328" s="326"/>
      <c r="D328" s="326"/>
      <c r="E328" s="323"/>
      <c r="F328" s="323"/>
    </row>
    <row r="329" spans="1:6" ht="12">
      <c r="A329" s="323"/>
      <c r="B329" s="323"/>
      <c r="C329" s="326"/>
      <c r="D329" s="326"/>
      <c r="E329" s="323"/>
      <c r="F329" s="323"/>
    </row>
    <row r="330" spans="1:6" ht="12">
      <c r="A330" s="323"/>
      <c r="B330" s="323"/>
      <c r="C330" s="326"/>
      <c r="D330" s="326"/>
      <c r="E330" s="323"/>
      <c r="F330" s="323"/>
    </row>
    <row r="331" spans="1:6" ht="12">
      <c r="A331" s="323"/>
      <c r="B331" s="323"/>
      <c r="C331" s="326"/>
      <c r="D331" s="326"/>
      <c r="E331" s="323"/>
      <c r="F331" s="323"/>
    </row>
    <row r="332" spans="1:6" ht="12">
      <c r="A332" s="323"/>
      <c r="B332" s="323"/>
      <c r="C332" s="326"/>
      <c r="D332" s="326"/>
      <c r="E332" s="323"/>
      <c r="F332" s="323"/>
    </row>
    <row r="333" spans="1:6" ht="12">
      <c r="A333" s="323"/>
      <c r="B333" s="323"/>
      <c r="C333" s="326"/>
      <c r="D333" s="326"/>
      <c r="E333" s="323"/>
      <c r="F333" s="323"/>
    </row>
    <row r="334" spans="1:6" ht="12">
      <c r="A334" s="323"/>
      <c r="B334" s="323"/>
      <c r="C334" s="326"/>
      <c r="D334" s="326"/>
      <c r="E334" s="323"/>
      <c r="F334" s="323"/>
    </row>
    <row r="335" spans="1:6" ht="12">
      <c r="A335" s="323"/>
      <c r="B335" s="323"/>
      <c r="C335" s="326"/>
      <c r="D335" s="326"/>
      <c r="E335" s="323"/>
      <c r="F335" s="323"/>
    </row>
    <row r="336" spans="1:6" ht="12">
      <c r="A336" s="323"/>
      <c r="B336" s="323"/>
      <c r="C336" s="326"/>
      <c r="D336" s="326"/>
      <c r="E336" s="323"/>
      <c r="F336" s="323"/>
    </row>
    <row r="337" spans="1:6" ht="12">
      <c r="A337" s="323"/>
      <c r="B337" s="323"/>
      <c r="C337" s="326"/>
      <c r="D337" s="326"/>
      <c r="E337" s="323"/>
      <c r="F337" s="323"/>
    </row>
    <row r="338" spans="1:6" ht="12">
      <c r="A338" s="323"/>
      <c r="B338" s="323"/>
      <c r="C338" s="326"/>
      <c r="D338" s="326"/>
      <c r="E338" s="323"/>
      <c r="F338" s="323"/>
    </row>
    <row r="339" spans="1:6" ht="12">
      <c r="A339" s="323"/>
      <c r="B339" s="323"/>
      <c r="C339" s="326"/>
      <c r="D339" s="326"/>
      <c r="E339" s="323"/>
      <c r="F339" s="323"/>
    </row>
    <row r="340" spans="1:6" ht="12">
      <c r="A340" s="323"/>
      <c r="B340" s="323"/>
      <c r="C340" s="326"/>
      <c r="D340" s="326"/>
      <c r="E340" s="323"/>
      <c r="F340" s="323"/>
    </row>
    <row r="341" spans="1:6" ht="12">
      <c r="A341" s="323"/>
      <c r="B341" s="323"/>
      <c r="C341" s="326"/>
      <c r="D341" s="326"/>
      <c r="E341" s="323"/>
      <c r="F341" s="323"/>
    </row>
    <row r="342" spans="1:6" ht="12">
      <c r="A342" s="323"/>
      <c r="B342" s="323"/>
      <c r="C342" s="326"/>
      <c r="D342" s="326"/>
      <c r="E342" s="323"/>
      <c r="F342" s="323"/>
    </row>
    <row r="343" spans="1:6" ht="12">
      <c r="A343" s="323"/>
      <c r="B343" s="323"/>
      <c r="C343" s="326"/>
      <c r="D343" s="326"/>
      <c r="E343" s="323"/>
      <c r="F343" s="323"/>
    </row>
    <row r="344" spans="1:6" ht="12">
      <c r="A344" s="323"/>
      <c r="B344" s="323"/>
      <c r="C344" s="326"/>
      <c r="D344" s="326"/>
      <c r="E344" s="323"/>
      <c r="F344" s="323"/>
    </row>
    <row r="345" spans="1:6" ht="12">
      <c r="A345" s="323"/>
      <c r="B345" s="323"/>
      <c r="C345" s="326"/>
      <c r="D345" s="326"/>
      <c r="E345" s="323"/>
      <c r="F345" s="323"/>
    </row>
    <row r="346" spans="1:6" ht="12">
      <c r="A346" s="323"/>
      <c r="B346" s="323"/>
      <c r="C346" s="326"/>
      <c r="D346" s="326"/>
      <c r="E346" s="323"/>
      <c r="F346" s="323"/>
    </row>
    <row r="347" spans="1:6" ht="12">
      <c r="A347" s="323"/>
      <c r="B347" s="323"/>
      <c r="C347" s="326"/>
      <c r="D347" s="326"/>
      <c r="E347" s="323"/>
      <c r="F347" s="323"/>
    </row>
    <row r="348" spans="1:6" ht="12">
      <c r="A348" s="323"/>
      <c r="B348" s="323"/>
      <c r="C348" s="326"/>
      <c r="D348" s="326"/>
      <c r="E348" s="323"/>
      <c r="F348" s="323"/>
    </row>
    <row r="349" spans="1:6" ht="12">
      <c r="A349" s="323"/>
      <c r="B349" s="323"/>
      <c r="C349" s="326"/>
      <c r="D349" s="326"/>
      <c r="E349" s="323"/>
      <c r="F349" s="323"/>
    </row>
    <row r="350" spans="1:6" ht="12">
      <c r="A350" s="323"/>
      <c r="B350" s="323"/>
      <c r="C350" s="326"/>
      <c r="D350" s="326"/>
      <c r="E350" s="323"/>
      <c r="F350" s="323"/>
    </row>
    <row r="351" spans="1:6" ht="12">
      <c r="A351" s="323"/>
      <c r="B351" s="323"/>
      <c r="C351" s="326"/>
      <c r="D351" s="326"/>
      <c r="E351" s="323"/>
      <c r="F351" s="323"/>
    </row>
    <row r="352" spans="1:6" ht="12">
      <c r="A352" s="323"/>
      <c r="B352" s="323"/>
      <c r="C352" s="326"/>
      <c r="D352" s="326"/>
      <c r="E352" s="323"/>
      <c r="F352" s="323"/>
    </row>
    <row r="353" spans="1:6" ht="12">
      <c r="A353" s="323"/>
      <c r="B353" s="323"/>
      <c r="C353" s="326"/>
      <c r="D353" s="326"/>
      <c r="E353" s="323"/>
      <c r="F353" s="323"/>
    </row>
    <row r="354" spans="1:6" ht="12">
      <c r="A354" s="323"/>
      <c r="B354" s="323"/>
      <c r="C354" s="326"/>
      <c r="D354" s="326"/>
      <c r="E354" s="323"/>
      <c r="F354" s="323"/>
    </row>
    <row r="355" spans="1:6" ht="12">
      <c r="A355" s="323"/>
      <c r="B355" s="323"/>
      <c r="C355" s="326"/>
      <c r="D355" s="326"/>
      <c r="E355" s="323"/>
      <c r="F355" s="323"/>
    </row>
    <row r="356" spans="1:6" ht="12">
      <c r="A356" s="323"/>
      <c r="B356" s="323"/>
      <c r="C356" s="326"/>
      <c r="D356" s="326"/>
      <c r="E356" s="323"/>
      <c r="F356" s="323"/>
    </row>
    <row r="357" spans="1:6" ht="12">
      <c r="A357" s="323"/>
      <c r="B357" s="323"/>
      <c r="C357" s="326"/>
      <c r="D357" s="326"/>
      <c r="E357" s="323"/>
      <c r="F357" s="323"/>
    </row>
    <row r="358" spans="1:6" ht="12">
      <c r="A358" s="323"/>
      <c r="B358" s="323"/>
      <c r="C358" s="326"/>
      <c r="D358" s="326"/>
      <c r="E358" s="323"/>
      <c r="F358" s="323"/>
    </row>
    <row r="359" spans="1:6" ht="12">
      <c r="A359" s="323"/>
      <c r="B359" s="323"/>
      <c r="C359" s="326"/>
      <c r="D359" s="326"/>
      <c r="E359" s="323"/>
      <c r="F359" s="323"/>
    </row>
    <row r="360" spans="1:6" ht="12">
      <c r="A360" s="323"/>
      <c r="B360" s="323"/>
      <c r="C360" s="326"/>
      <c r="D360" s="326"/>
      <c r="E360" s="323"/>
      <c r="F360" s="323"/>
    </row>
    <row r="361" spans="1:6" ht="12">
      <c r="A361" s="323"/>
      <c r="B361" s="323"/>
      <c r="C361" s="326"/>
      <c r="D361" s="326"/>
      <c r="E361" s="323"/>
      <c r="F361" s="323"/>
    </row>
    <row r="362" spans="1:6" ht="12">
      <c r="A362" s="323"/>
      <c r="B362" s="323"/>
      <c r="C362" s="326"/>
      <c r="D362" s="326"/>
      <c r="E362" s="323"/>
      <c r="F362" s="323"/>
    </row>
    <row r="363" spans="1:6" ht="12">
      <c r="A363" s="323"/>
      <c r="B363" s="323"/>
      <c r="C363" s="326"/>
      <c r="D363" s="326"/>
      <c r="E363" s="323"/>
      <c r="F363" s="323"/>
    </row>
    <row r="364" spans="1:6" ht="12">
      <c r="A364" s="323"/>
      <c r="B364" s="323"/>
      <c r="C364" s="326"/>
      <c r="D364" s="326"/>
      <c r="E364" s="323"/>
      <c r="F364" s="323"/>
    </row>
    <row r="365" spans="1:6" ht="12">
      <c r="A365" s="323"/>
      <c r="B365" s="323"/>
      <c r="C365" s="326"/>
      <c r="D365" s="326"/>
      <c r="E365" s="323"/>
      <c r="F365" s="323"/>
    </row>
    <row r="366" spans="1:6" ht="12">
      <c r="A366" s="323"/>
      <c r="B366" s="323"/>
      <c r="C366" s="326"/>
      <c r="D366" s="326"/>
      <c r="E366" s="323"/>
      <c r="F366" s="32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32" sqref="D32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2" customWidth="1"/>
    <col min="4" max="4" width="21.25390625" style="302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2"/>
      <c r="B1" s="212"/>
      <c r="C1" s="213"/>
      <c r="D1" s="213"/>
    </row>
    <row r="2" spans="1:6" ht="12">
      <c r="A2" s="214" t="s">
        <v>382</v>
      </c>
      <c r="B2" s="214"/>
      <c r="C2" s="215"/>
      <c r="D2" s="215"/>
      <c r="E2" s="217"/>
      <c r="F2" s="217"/>
    </row>
    <row r="3" spans="1:6" ht="15" customHeight="1">
      <c r="A3" s="271"/>
      <c r="B3" s="271"/>
      <c r="C3" s="272"/>
      <c r="D3" s="272"/>
      <c r="E3" s="218"/>
      <c r="F3" s="218"/>
    </row>
    <row r="4" spans="1:6" ht="15" customHeight="1">
      <c r="A4" s="273" t="s">
        <v>383</v>
      </c>
      <c r="B4" s="273" t="str">
        <f>'справка №1-БАЛАНС'!E3</f>
        <v> </v>
      </c>
      <c r="C4" s="300" t="s">
        <v>2</v>
      </c>
      <c r="D4" s="300">
        <f>'справка №1-БАЛАНС'!H3</f>
        <v>814191178</v>
      </c>
      <c r="E4" s="217"/>
      <c r="F4" s="217"/>
    </row>
    <row r="5" spans="1:4" ht="15">
      <c r="A5" s="273" t="s">
        <v>274</v>
      </c>
      <c r="B5" s="273" t="str">
        <f>'справка №1-БАЛАНС'!E4</f>
        <v> </v>
      </c>
      <c r="C5" s="301" t="s">
        <v>3</v>
      </c>
      <c r="D5" s="300">
        <f>'справка №1-БАЛАНС'!H4</f>
        <v>0</v>
      </c>
    </row>
    <row r="6" spans="1:6" ht="12" customHeight="1">
      <c r="A6" s="274" t="s">
        <v>4</v>
      </c>
      <c r="B6" s="288" t="str">
        <f>'справка №1-БАЛАНС'!E5</f>
        <v> </v>
      </c>
      <c r="C6" s="275"/>
      <c r="D6" s="276" t="s">
        <v>275</v>
      </c>
      <c r="F6" s="219"/>
    </row>
    <row r="7" spans="1:6" ht="33.75" customHeight="1">
      <c r="A7" s="220" t="s">
        <v>384</v>
      </c>
      <c r="B7" s="220" t="s">
        <v>7</v>
      </c>
      <c r="C7" s="221" t="s">
        <v>8</v>
      </c>
      <c r="D7" s="221" t="s">
        <v>12</v>
      </c>
      <c r="E7" s="222"/>
      <c r="F7" s="222"/>
    </row>
    <row r="8" spans="1:6" ht="12">
      <c r="A8" s="220" t="s">
        <v>13</v>
      </c>
      <c r="B8" s="220" t="s">
        <v>14</v>
      </c>
      <c r="C8" s="223">
        <v>1</v>
      </c>
      <c r="D8" s="223">
        <v>2</v>
      </c>
      <c r="E8" s="222"/>
      <c r="F8" s="222"/>
    </row>
    <row r="9" spans="1:6" ht="12">
      <c r="A9" s="224" t="s">
        <v>385</v>
      </c>
      <c r="B9" s="225"/>
      <c r="C9" s="32"/>
      <c r="D9" s="32"/>
      <c r="E9" s="44"/>
      <c r="F9" s="44"/>
    </row>
    <row r="10" spans="1:6" ht="12">
      <c r="A10" s="226" t="s">
        <v>386</v>
      </c>
      <c r="B10" s="227" t="s">
        <v>387</v>
      </c>
      <c r="C10" s="31">
        <v>51975</v>
      </c>
      <c r="D10" s="31">
        <v>51925</v>
      </c>
      <c r="E10" s="44"/>
      <c r="F10" s="44"/>
    </row>
    <row r="11" spans="1:13" ht="12">
      <c r="A11" s="226" t="s">
        <v>388</v>
      </c>
      <c r="B11" s="227" t="s">
        <v>389</v>
      </c>
      <c r="C11" s="31">
        <v>-61117</v>
      </c>
      <c r="D11" s="31">
        <v>-55675</v>
      </c>
      <c r="E11" s="216"/>
      <c r="F11" s="216"/>
      <c r="G11" s="47"/>
      <c r="H11" s="47"/>
      <c r="I11" s="47"/>
      <c r="J11" s="47"/>
      <c r="K11" s="47"/>
      <c r="L11" s="47"/>
      <c r="M11" s="47"/>
    </row>
    <row r="12" spans="1:13" ht="12">
      <c r="A12" s="226" t="s">
        <v>390</v>
      </c>
      <c r="B12" s="227" t="s">
        <v>391</v>
      </c>
      <c r="C12" s="31"/>
      <c r="D12" s="31"/>
      <c r="E12" s="216"/>
      <c r="F12" s="216"/>
      <c r="G12" s="47"/>
      <c r="H12" s="47"/>
      <c r="I12" s="47"/>
      <c r="J12" s="47"/>
      <c r="K12" s="47"/>
      <c r="L12" s="47"/>
      <c r="M12" s="47"/>
    </row>
    <row r="13" spans="1:13" ht="12" customHeight="1">
      <c r="A13" s="226" t="s">
        <v>392</v>
      </c>
      <c r="B13" s="227" t="s">
        <v>393</v>
      </c>
      <c r="C13" s="31">
        <v>-3897</v>
      </c>
      <c r="D13" s="31">
        <v>-3084</v>
      </c>
      <c r="E13" s="216"/>
      <c r="F13" s="216"/>
      <c r="G13" s="47"/>
      <c r="H13" s="47"/>
      <c r="I13" s="47"/>
      <c r="J13" s="47"/>
      <c r="K13" s="47"/>
      <c r="L13" s="47"/>
      <c r="M13" s="47"/>
    </row>
    <row r="14" spans="1:13" ht="14.25" customHeight="1">
      <c r="A14" s="226" t="s">
        <v>394</v>
      </c>
      <c r="B14" s="227" t="s">
        <v>395</v>
      </c>
      <c r="C14" s="31">
        <v>7353</v>
      </c>
      <c r="D14" s="31">
        <v>4753</v>
      </c>
      <c r="E14" s="216"/>
      <c r="F14" s="216"/>
      <c r="G14" s="47"/>
      <c r="H14" s="47"/>
      <c r="I14" s="47"/>
      <c r="J14" s="47"/>
      <c r="K14" s="47"/>
      <c r="L14" s="47"/>
      <c r="M14" s="47"/>
    </row>
    <row r="15" spans="1:13" ht="12">
      <c r="A15" s="228" t="s">
        <v>396</v>
      </c>
      <c r="B15" s="227" t="s">
        <v>397</v>
      </c>
      <c r="C15" s="31">
        <v>-41</v>
      </c>
      <c r="D15" s="31">
        <v>-51</v>
      </c>
      <c r="E15" s="216"/>
      <c r="F15" s="216"/>
      <c r="G15" s="47"/>
      <c r="H15" s="47"/>
      <c r="I15" s="47"/>
      <c r="J15" s="47"/>
      <c r="K15" s="47"/>
      <c r="L15" s="47"/>
      <c r="M15" s="47"/>
    </row>
    <row r="16" spans="1:13" ht="12">
      <c r="A16" s="226" t="s">
        <v>398</v>
      </c>
      <c r="B16" s="227" t="s">
        <v>399</v>
      </c>
      <c r="C16" s="31">
        <v>51</v>
      </c>
      <c r="D16" s="31">
        <v>76</v>
      </c>
      <c r="E16" s="216"/>
      <c r="F16" s="216"/>
      <c r="G16" s="47"/>
      <c r="H16" s="47"/>
      <c r="I16" s="47"/>
      <c r="J16" s="47"/>
      <c r="K16" s="47"/>
      <c r="L16" s="47"/>
      <c r="M16" s="47"/>
    </row>
    <row r="17" spans="1:13" ht="12">
      <c r="A17" s="226" t="s">
        <v>400</v>
      </c>
      <c r="B17" s="227" t="s">
        <v>401</v>
      </c>
      <c r="C17" s="31">
        <v>-297</v>
      </c>
      <c r="D17" s="31">
        <v>-473</v>
      </c>
      <c r="E17" s="216"/>
      <c r="F17" s="216"/>
      <c r="G17" s="47"/>
      <c r="H17" s="47"/>
      <c r="I17" s="47"/>
      <c r="J17" s="47"/>
      <c r="K17" s="47"/>
      <c r="L17" s="47"/>
      <c r="M17" s="47"/>
    </row>
    <row r="18" spans="1:13" ht="12">
      <c r="A18" s="228" t="s">
        <v>402</v>
      </c>
      <c r="B18" s="229" t="s">
        <v>403</v>
      </c>
      <c r="C18" s="31">
        <v>-59</v>
      </c>
      <c r="D18" s="31">
        <v>-33</v>
      </c>
      <c r="E18" s="216"/>
      <c r="F18" s="216"/>
      <c r="G18" s="47"/>
      <c r="H18" s="47"/>
      <c r="I18" s="47"/>
      <c r="J18" s="47"/>
      <c r="K18" s="47"/>
      <c r="L18" s="47"/>
      <c r="M18" s="47"/>
    </row>
    <row r="19" spans="1:13" ht="12">
      <c r="A19" s="226" t="s">
        <v>404</v>
      </c>
      <c r="B19" s="227" t="s">
        <v>405</v>
      </c>
      <c r="C19" s="31">
        <v>-862</v>
      </c>
      <c r="D19" s="31">
        <f>1239+2053</f>
        <v>3292</v>
      </c>
      <c r="E19" s="216"/>
      <c r="F19" s="216"/>
      <c r="G19" s="47"/>
      <c r="H19" s="47"/>
      <c r="I19" s="47"/>
      <c r="J19" s="47"/>
      <c r="K19" s="47"/>
      <c r="L19" s="47"/>
      <c r="M19" s="47"/>
    </row>
    <row r="20" spans="1:13" ht="12">
      <c r="A20" s="230" t="s">
        <v>406</v>
      </c>
      <c r="B20" s="231" t="s">
        <v>407</v>
      </c>
      <c r="C20" s="32">
        <f>SUM(C10:C19)</f>
        <v>-6894</v>
      </c>
      <c r="D20" s="32">
        <f>SUM(D10:D19)</f>
        <v>730</v>
      </c>
      <c r="E20" s="216"/>
      <c r="F20" s="216"/>
      <c r="G20" s="47"/>
      <c r="H20" s="47"/>
      <c r="I20" s="47"/>
      <c r="J20" s="47"/>
      <c r="K20" s="47"/>
      <c r="L20" s="47"/>
      <c r="M20" s="47"/>
    </row>
    <row r="21" spans="1:13" ht="12">
      <c r="A21" s="224" t="s">
        <v>408</v>
      </c>
      <c r="B21" s="232"/>
      <c r="C21" s="233"/>
      <c r="D21" s="233"/>
      <c r="E21" s="216"/>
      <c r="F21" s="216"/>
      <c r="G21" s="47"/>
      <c r="H21" s="47"/>
      <c r="I21" s="47"/>
      <c r="J21" s="47"/>
      <c r="K21" s="47"/>
      <c r="L21" s="47"/>
      <c r="M21" s="47"/>
    </row>
    <row r="22" spans="1:13" ht="12">
      <c r="A22" s="226" t="s">
        <v>409</v>
      </c>
      <c r="B22" s="227" t="s">
        <v>410</v>
      </c>
      <c r="C22" s="31">
        <v>-4704</v>
      </c>
      <c r="D22" s="31">
        <v>-2608</v>
      </c>
      <c r="E22" s="216"/>
      <c r="F22" s="216"/>
      <c r="G22" s="47"/>
      <c r="H22" s="47"/>
      <c r="I22" s="47"/>
      <c r="J22" s="47"/>
      <c r="K22" s="47"/>
      <c r="L22" s="47"/>
      <c r="M22" s="47"/>
    </row>
    <row r="23" spans="1:13" ht="12">
      <c r="A23" s="226" t="s">
        <v>411</v>
      </c>
      <c r="B23" s="227" t="s">
        <v>412</v>
      </c>
      <c r="C23" s="31">
        <v>0</v>
      </c>
      <c r="D23" s="31">
        <v>292</v>
      </c>
      <c r="E23" s="216"/>
      <c r="F23" s="216"/>
      <c r="G23" s="47"/>
      <c r="H23" s="47"/>
      <c r="I23" s="47"/>
      <c r="J23" s="47"/>
      <c r="K23" s="47"/>
      <c r="L23" s="47"/>
      <c r="M23" s="47"/>
    </row>
    <row r="24" spans="1:13" ht="12">
      <c r="A24" s="226" t="s">
        <v>413</v>
      </c>
      <c r="B24" s="227" t="s">
        <v>414</v>
      </c>
      <c r="C24" s="31">
        <v>-969</v>
      </c>
      <c r="D24" s="31">
        <v>0</v>
      </c>
      <c r="E24" s="216"/>
      <c r="F24" s="216"/>
      <c r="G24" s="47"/>
      <c r="H24" s="47"/>
      <c r="I24" s="47"/>
      <c r="J24" s="47"/>
      <c r="K24" s="47"/>
      <c r="L24" s="47"/>
      <c r="M24" s="47"/>
    </row>
    <row r="25" spans="1:13" ht="13.5" customHeight="1">
      <c r="A25" s="226" t="s">
        <v>415</v>
      </c>
      <c r="B25" s="227" t="s">
        <v>416</v>
      </c>
      <c r="C25" s="31">
        <v>785</v>
      </c>
      <c r="D25" s="31">
        <v>0</v>
      </c>
      <c r="E25" s="216"/>
      <c r="F25" s="216"/>
      <c r="G25" s="47"/>
      <c r="H25" s="47"/>
      <c r="I25" s="47"/>
      <c r="J25" s="47"/>
      <c r="K25" s="47"/>
      <c r="L25" s="47"/>
      <c r="M25" s="47"/>
    </row>
    <row r="26" spans="1:13" ht="12">
      <c r="A26" s="226" t="s">
        <v>417</v>
      </c>
      <c r="B26" s="227" t="s">
        <v>418</v>
      </c>
      <c r="C26" s="31"/>
      <c r="D26" s="31"/>
      <c r="E26" s="216"/>
      <c r="F26" s="216"/>
      <c r="G26" s="47"/>
      <c r="H26" s="47"/>
      <c r="I26" s="47"/>
      <c r="J26" s="47"/>
      <c r="K26" s="47"/>
      <c r="L26" s="47"/>
      <c r="M26" s="47"/>
    </row>
    <row r="27" spans="1:13" ht="12">
      <c r="A27" s="226" t="s">
        <v>419</v>
      </c>
      <c r="B27" s="227" t="s">
        <v>420</v>
      </c>
      <c r="C27" s="31"/>
      <c r="D27" s="31"/>
      <c r="E27" s="216"/>
      <c r="F27" s="216"/>
      <c r="G27" s="47"/>
      <c r="H27" s="47"/>
      <c r="I27" s="47"/>
      <c r="J27" s="47"/>
      <c r="K27" s="47"/>
      <c r="L27" s="47"/>
      <c r="M27" s="47"/>
    </row>
    <row r="28" spans="1:13" ht="12">
      <c r="A28" s="226" t="s">
        <v>421</v>
      </c>
      <c r="B28" s="227" t="s">
        <v>422</v>
      </c>
      <c r="C28" s="31"/>
      <c r="D28" s="31"/>
      <c r="E28" s="216"/>
      <c r="F28" s="216"/>
      <c r="G28" s="47"/>
      <c r="H28" s="47"/>
      <c r="I28" s="47"/>
      <c r="J28" s="47"/>
      <c r="K28" s="47"/>
      <c r="L28" s="47"/>
      <c r="M28" s="47"/>
    </row>
    <row r="29" spans="1:13" ht="12">
      <c r="A29" s="226" t="s">
        <v>423</v>
      </c>
      <c r="B29" s="227" t="s">
        <v>424</v>
      </c>
      <c r="C29" s="31"/>
      <c r="D29" s="31"/>
      <c r="E29" s="216"/>
      <c r="F29" s="216"/>
      <c r="G29" s="47"/>
      <c r="H29" s="47"/>
      <c r="I29" s="47"/>
      <c r="J29" s="47"/>
      <c r="K29" s="47"/>
      <c r="L29" s="47"/>
      <c r="M29" s="47"/>
    </row>
    <row r="30" spans="1:13" ht="12">
      <c r="A30" s="226" t="s">
        <v>402</v>
      </c>
      <c r="B30" s="227" t="s">
        <v>425</v>
      </c>
      <c r="C30" s="31"/>
      <c r="D30" s="31"/>
      <c r="E30" s="216"/>
      <c r="F30" s="216"/>
      <c r="G30" s="47"/>
      <c r="H30" s="47"/>
      <c r="I30" s="47"/>
      <c r="J30" s="47"/>
      <c r="K30" s="47"/>
      <c r="L30" s="47"/>
      <c r="M30" s="47"/>
    </row>
    <row r="31" spans="1:13" ht="12">
      <c r="A31" s="226" t="s">
        <v>426</v>
      </c>
      <c r="B31" s="227" t="s">
        <v>427</v>
      </c>
      <c r="C31" s="31">
        <v>0</v>
      </c>
      <c r="D31" s="31">
        <v>0</v>
      </c>
      <c r="E31" s="216"/>
      <c r="F31" s="216"/>
      <c r="G31" s="47"/>
      <c r="H31" s="47"/>
      <c r="I31" s="47"/>
      <c r="J31" s="47"/>
      <c r="K31" s="47"/>
      <c r="L31" s="47"/>
      <c r="M31" s="47"/>
    </row>
    <row r="32" spans="1:13" ht="12">
      <c r="A32" s="230" t="s">
        <v>428</v>
      </c>
      <c r="B32" s="231" t="s">
        <v>429</v>
      </c>
      <c r="C32" s="32">
        <f>SUM(C22:C31)</f>
        <v>-4888</v>
      </c>
      <c r="D32" s="32">
        <f>SUM(D22:D31)</f>
        <v>-2316</v>
      </c>
      <c r="E32" s="216"/>
      <c r="F32" s="216"/>
      <c r="G32" s="47"/>
      <c r="H32" s="47"/>
      <c r="I32" s="47"/>
      <c r="J32" s="47"/>
      <c r="K32" s="47"/>
      <c r="L32" s="47"/>
      <c r="M32" s="47"/>
    </row>
    <row r="33" spans="1:6" ht="12">
      <c r="A33" s="224" t="s">
        <v>430</v>
      </c>
      <c r="B33" s="232"/>
      <c r="C33" s="233"/>
      <c r="D33" s="233"/>
      <c r="E33" s="44"/>
      <c r="F33" s="44"/>
    </row>
    <row r="34" spans="1:6" ht="12">
      <c r="A34" s="226" t="s">
        <v>431</v>
      </c>
      <c r="B34" s="227" t="s">
        <v>432</v>
      </c>
      <c r="C34" s="31"/>
      <c r="D34" s="31"/>
      <c r="E34" s="44"/>
      <c r="F34" s="44"/>
    </row>
    <row r="35" spans="1:6" ht="12">
      <c r="A35" s="228" t="s">
        <v>433</v>
      </c>
      <c r="B35" s="227" t="s">
        <v>434</v>
      </c>
      <c r="C35" s="31"/>
      <c r="D35" s="31"/>
      <c r="E35" s="44"/>
      <c r="F35" s="44"/>
    </row>
    <row r="36" spans="1:6" ht="12">
      <c r="A36" s="226" t="s">
        <v>435</v>
      </c>
      <c r="B36" s="227" t="s">
        <v>436</v>
      </c>
      <c r="C36" s="31">
        <f>23610-785+29</f>
        <v>22854</v>
      </c>
      <c r="D36" s="31">
        <v>61037</v>
      </c>
      <c r="E36" s="44"/>
      <c r="F36" s="44"/>
    </row>
    <row r="37" spans="1:6" ht="12">
      <c r="A37" s="226" t="s">
        <v>437</v>
      </c>
      <c r="B37" s="227" t="s">
        <v>438</v>
      </c>
      <c r="C37" s="31">
        <f>-19224-28+969</f>
        <v>-18283</v>
      </c>
      <c r="D37" s="31">
        <v>-59257</v>
      </c>
      <c r="E37" s="44"/>
      <c r="F37" s="44"/>
    </row>
    <row r="38" spans="1:6" ht="12">
      <c r="A38" s="226" t="s">
        <v>439</v>
      </c>
      <c r="B38" s="227" t="s">
        <v>440</v>
      </c>
      <c r="C38" s="31"/>
      <c r="D38" s="31">
        <v>0</v>
      </c>
      <c r="E38" s="44"/>
      <c r="F38" s="44"/>
    </row>
    <row r="39" spans="1:6" ht="12">
      <c r="A39" s="226" t="s">
        <v>441</v>
      </c>
      <c r="B39" s="227" t="s">
        <v>442</v>
      </c>
      <c r="C39" s="31"/>
      <c r="D39" s="31"/>
      <c r="E39" s="44"/>
      <c r="F39" s="44"/>
    </row>
    <row r="40" spans="1:6" ht="12">
      <c r="A40" s="226" t="s">
        <v>443</v>
      </c>
      <c r="B40" s="227" t="s">
        <v>444</v>
      </c>
      <c r="C40" s="31"/>
      <c r="D40" s="31"/>
      <c r="E40" s="44"/>
      <c r="F40" s="44"/>
    </row>
    <row r="41" spans="1:8" ht="12">
      <c r="A41" s="226" t="s">
        <v>445</v>
      </c>
      <c r="B41" s="227" t="s">
        <v>446</v>
      </c>
      <c r="C41" s="31"/>
      <c r="D41" s="31">
        <v>0</v>
      </c>
      <c r="E41" s="44"/>
      <c r="F41" s="44"/>
      <c r="G41" s="47"/>
      <c r="H41" s="47"/>
    </row>
    <row r="42" spans="1:8" ht="12">
      <c r="A42" s="230" t="s">
        <v>447</v>
      </c>
      <c r="B42" s="231" t="s">
        <v>448</v>
      </c>
      <c r="C42" s="32">
        <f>SUM(C34:C41)</f>
        <v>4571</v>
      </c>
      <c r="D42" s="32">
        <f>SUM(D34:D41)</f>
        <v>1780</v>
      </c>
      <c r="E42" s="44"/>
      <c r="F42" s="44"/>
      <c r="G42" s="47"/>
      <c r="H42" s="47"/>
    </row>
    <row r="43" spans="1:8" ht="12">
      <c r="A43" s="234" t="s">
        <v>449</v>
      </c>
      <c r="B43" s="231" t="s">
        <v>450</v>
      </c>
      <c r="C43" s="32">
        <f>C42+C32+C20</f>
        <v>-7211</v>
      </c>
      <c r="D43" s="32">
        <f>D42+D32+D20</f>
        <v>194</v>
      </c>
      <c r="E43" s="44"/>
      <c r="F43" s="44"/>
      <c r="G43" s="47"/>
      <c r="H43" s="47"/>
    </row>
    <row r="44" spans="1:8" ht="12">
      <c r="A44" s="224" t="s">
        <v>451</v>
      </c>
      <c r="B44" s="232" t="s">
        <v>452</v>
      </c>
      <c r="C44" s="46">
        <f>7762</f>
        <v>7762</v>
      </c>
      <c r="D44" s="46">
        <v>1953</v>
      </c>
      <c r="E44" s="44"/>
      <c r="F44" s="44"/>
      <c r="G44" s="47"/>
      <c r="H44" s="47"/>
    </row>
    <row r="45" spans="1:8" ht="12">
      <c r="A45" s="224" t="s">
        <v>453</v>
      </c>
      <c r="B45" s="232" t="s">
        <v>454</v>
      </c>
      <c r="C45" s="32">
        <f>C44+C43</f>
        <v>551</v>
      </c>
      <c r="D45" s="32">
        <f>D44+D43</f>
        <v>2147</v>
      </c>
      <c r="E45" s="44"/>
      <c r="F45" s="44"/>
      <c r="G45" s="47"/>
      <c r="H45" s="47"/>
    </row>
    <row r="46" spans="1:8" ht="12">
      <c r="A46" s="226" t="s">
        <v>455</v>
      </c>
      <c r="B46" s="232" t="s">
        <v>456</v>
      </c>
      <c r="C46" s="33">
        <f>C45-C47</f>
        <v>551</v>
      </c>
      <c r="D46" s="33">
        <v>954</v>
      </c>
      <c r="E46" s="44"/>
      <c r="F46" s="44"/>
      <c r="G46" s="47"/>
      <c r="H46" s="47"/>
    </row>
    <row r="47" spans="1:8" ht="12">
      <c r="A47" s="226" t="s">
        <v>457</v>
      </c>
      <c r="B47" s="232" t="s">
        <v>458</v>
      </c>
      <c r="C47" s="33">
        <f>1201-1201</f>
        <v>0</v>
      </c>
      <c r="D47" s="33">
        <v>1193</v>
      </c>
      <c r="G47" s="47"/>
      <c r="H47" s="47"/>
    </row>
    <row r="48" spans="1:8" ht="12">
      <c r="A48" s="44"/>
      <c r="B48" s="235"/>
      <c r="C48" s="236"/>
      <c r="D48" s="236"/>
      <c r="G48" s="47"/>
      <c r="H48" s="47"/>
    </row>
    <row r="49" spans="1:8" ht="12">
      <c r="A49" s="252" t="s">
        <v>271</v>
      </c>
      <c r="B49" s="253"/>
      <c r="C49" s="213"/>
      <c r="D49" s="254"/>
      <c r="E49" s="237"/>
      <c r="G49" s="47"/>
      <c r="H49" s="47"/>
    </row>
    <row r="50" spans="1:8" ht="12">
      <c r="A50" s="579">
        <f>'справка №1-БАЛАНС'!A98</f>
        <v>42601</v>
      </c>
      <c r="B50" s="253" t="s">
        <v>381</v>
      </c>
      <c r="C50" s="601"/>
      <c r="D50" s="601"/>
      <c r="G50" s="47"/>
      <c r="H50" s="47"/>
    </row>
    <row r="51" spans="1:8" ht="12">
      <c r="A51" s="212"/>
      <c r="B51" s="212"/>
      <c r="C51" s="213"/>
      <c r="D51" s="213"/>
      <c r="G51" s="47"/>
      <c r="H51" s="47"/>
    </row>
    <row r="52" spans="1:8" ht="12">
      <c r="A52" s="212"/>
      <c r="B52" s="253" t="s">
        <v>522</v>
      </c>
      <c r="C52" s="601"/>
      <c r="D52" s="601"/>
      <c r="G52" s="47"/>
      <c r="H52" s="47"/>
    </row>
    <row r="53" spans="1:8" ht="12">
      <c r="A53" s="212"/>
      <c r="B53" s="212"/>
      <c r="C53" s="213"/>
      <c r="D53" s="213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I29" sqref="I29"/>
    </sheetView>
  </sheetViews>
  <sheetFormatPr defaultColWidth="9.25390625" defaultRowHeight="12.75"/>
  <cols>
    <col min="1" max="1" width="48.375" style="298" customWidth="1"/>
    <col min="2" max="2" width="8.25390625" style="29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1" customFormat="1" ht="24" customHeight="1">
      <c r="A1" s="602" t="s">
        <v>459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291" customFormat="1" ht="12">
      <c r="A2" s="277"/>
      <c r="B2" s="278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"/>
    </row>
    <row r="3" spans="1:14" s="291" customFormat="1" ht="15" customHeight="1">
      <c r="A3" s="270" t="s">
        <v>1</v>
      </c>
      <c r="B3" s="604" t="str">
        <f>'справка №1-БАЛАНС'!E3</f>
        <v> </v>
      </c>
      <c r="C3" s="604"/>
      <c r="D3" s="604"/>
      <c r="E3" s="604"/>
      <c r="F3" s="604"/>
      <c r="G3" s="604"/>
      <c r="H3" s="604"/>
      <c r="I3" s="604"/>
      <c r="J3" s="279"/>
      <c r="K3" s="606" t="s">
        <v>2</v>
      </c>
      <c r="L3" s="606"/>
      <c r="M3" s="281">
        <f>'справка №1-БАЛАНС'!H3</f>
        <v>814191178</v>
      </c>
      <c r="N3" s="2"/>
    </row>
    <row r="4" spans="1:15" s="291" customFormat="1" ht="13.5" customHeight="1">
      <c r="A4" s="270" t="s">
        <v>460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50"/>
      <c r="K4" s="607" t="s">
        <v>3</v>
      </c>
      <c r="L4" s="607"/>
      <c r="M4" s="281">
        <f>'справка №1-БАЛАНС'!H4</f>
        <v>0</v>
      </c>
      <c r="N4" s="3"/>
      <c r="O4" s="3"/>
    </row>
    <row r="5" spans="1:14" s="291" customFormat="1" ht="12.75" customHeight="1">
      <c r="A5" s="270" t="s">
        <v>4</v>
      </c>
      <c r="B5" s="608" t="str">
        <f>'справка №1-БАЛАНС'!E5</f>
        <v> </v>
      </c>
      <c r="C5" s="608"/>
      <c r="D5" s="608"/>
      <c r="E5" s="608"/>
      <c r="F5" s="282"/>
      <c r="G5" s="282"/>
      <c r="H5" s="282"/>
      <c r="I5" s="282"/>
      <c r="J5" s="282"/>
      <c r="K5" s="283"/>
      <c r="L5" s="219"/>
      <c r="M5" s="284" t="s">
        <v>5</v>
      </c>
      <c r="N5" s="4"/>
    </row>
    <row r="6" spans="1:14" s="292" customFormat="1" ht="21.75" customHeight="1">
      <c r="A6" s="100"/>
      <c r="B6" s="104"/>
      <c r="C6" s="82"/>
      <c r="D6" s="94" t="s">
        <v>461</v>
      </c>
      <c r="E6" s="6"/>
      <c r="F6" s="6"/>
      <c r="G6" s="6"/>
      <c r="H6" s="6"/>
      <c r="I6" s="6" t="s">
        <v>462</v>
      </c>
      <c r="J6" s="93"/>
      <c r="K6" s="91"/>
      <c r="L6" s="82"/>
      <c r="M6" s="85"/>
      <c r="N6" s="49"/>
    </row>
    <row r="7" spans="1:14" s="292" customFormat="1" ht="60">
      <c r="A7" s="101" t="s">
        <v>463</v>
      </c>
      <c r="B7" s="105" t="s">
        <v>464</v>
      </c>
      <c r="C7" s="83" t="s">
        <v>465</v>
      </c>
      <c r="D7" s="102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5" t="s">
        <v>470</v>
      </c>
      <c r="K7" s="83" t="s">
        <v>471</v>
      </c>
      <c r="L7" s="83" t="s">
        <v>472</v>
      </c>
      <c r="M7" s="99" t="s">
        <v>473</v>
      </c>
      <c r="N7" s="49"/>
    </row>
    <row r="8" spans="1:14" s="292" customFormat="1" ht="22.5" customHeight="1">
      <c r="A8" s="98"/>
      <c r="B8" s="293"/>
      <c r="C8" s="84"/>
      <c r="D8" s="103"/>
      <c r="E8" s="84"/>
      <c r="F8" s="5" t="s">
        <v>474</v>
      </c>
      <c r="G8" s="5" t="s">
        <v>475</v>
      </c>
      <c r="H8" s="5" t="s">
        <v>476</v>
      </c>
      <c r="I8" s="84"/>
      <c r="J8" s="294"/>
      <c r="K8" s="84"/>
      <c r="L8" s="84"/>
      <c r="M8" s="86"/>
      <c r="N8" s="49"/>
    </row>
    <row r="9" spans="1:14" s="292" customFormat="1" ht="12" customHeight="1">
      <c r="A9" s="5" t="s">
        <v>13</v>
      </c>
      <c r="B9" s="16"/>
      <c r="C9" s="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6">
        <v>9</v>
      </c>
      <c r="L9" s="96">
        <v>10</v>
      </c>
      <c r="M9" s="97">
        <v>11</v>
      </c>
      <c r="N9" s="7"/>
    </row>
    <row r="10" spans="1:14" s="292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56718</v>
      </c>
      <c r="G11" s="35">
        <f>'справка №1-БАЛАНС'!H23</f>
        <v>0</v>
      </c>
      <c r="H11" s="37"/>
      <c r="I11" s="35">
        <f>'справка №1-БАЛАНС'!H28+'справка №1-БАЛАНС'!H31</f>
        <v>21070</v>
      </c>
      <c r="J11" s="35">
        <f>'справка №1-БАЛАНС'!H29+'справка №1-БАЛАНС'!H32</f>
        <v>-15466</v>
      </c>
      <c r="K11" s="37"/>
      <c r="L11" s="238">
        <f>SUM(C11:K11)</f>
        <v>94077</v>
      </c>
      <c r="M11" s="35">
        <f>'справка №1-БАЛАНС'!H39</f>
        <v>122</v>
      </c>
      <c r="N11" s="92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8">
        <f aca="true" t="shared" si="1" ref="L12:L32">SUM(C12:K12)</f>
        <v>0</v>
      </c>
      <c r="M12" s="36">
        <f t="shared" si="0"/>
        <v>0</v>
      </c>
      <c r="N12" s="48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8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8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56718</v>
      </c>
      <c r="G15" s="38">
        <f t="shared" si="2"/>
        <v>0</v>
      </c>
      <c r="H15" s="38">
        <f t="shared" si="2"/>
        <v>0</v>
      </c>
      <c r="I15" s="38">
        <f t="shared" si="2"/>
        <v>21070</v>
      </c>
      <c r="J15" s="38">
        <f t="shared" si="2"/>
        <v>-15466</v>
      </c>
      <c r="K15" s="38">
        <f t="shared" si="2"/>
        <v>0</v>
      </c>
      <c r="L15" s="238">
        <f t="shared" si="1"/>
        <v>94077</v>
      </c>
      <c r="M15" s="38">
        <f t="shared" si="2"/>
        <v>122</v>
      </c>
      <c r="N15" s="48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57">
        <v>2493</v>
      </c>
      <c r="J16" s="239">
        <f>+'справка №1-БАЛАНС'!G32</f>
        <v>0</v>
      </c>
      <c r="K16" s="37"/>
      <c r="L16" s="238">
        <f t="shared" si="1"/>
        <v>2493</v>
      </c>
      <c r="M16" s="37">
        <f>(38*34.1/100)</f>
        <v>12.958</v>
      </c>
      <c r="N16" s="48"/>
      <c r="O16" s="280"/>
      <c r="P16" s="280"/>
      <c r="Q16" s="280"/>
      <c r="R16" s="280"/>
      <c r="S16" s="280"/>
      <c r="T16" s="280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8">
        <f t="shared" si="1"/>
        <v>0</v>
      </c>
      <c r="M17" s="39">
        <f>M18+M19</f>
        <v>0</v>
      </c>
      <c r="N17" s="48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8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8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8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8">
        <f t="shared" si="1"/>
        <v>0</v>
      </c>
      <c r="M21" s="36">
        <f t="shared" si="4"/>
        <v>0</v>
      </c>
      <c r="N21" s="48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8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8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8">
        <f t="shared" si="1"/>
        <v>0</v>
      </c>
      <c r="M24" s="36">
        <f t="shared" si="5"/>
        <v>0</v>
      </c>
      <c r="N24" s="48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8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8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8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-51722*0-((23602+361)-(15782+189))*0+(188*34.1/100)-152-25-11-20787-15782+189-178-15040</f>
        <v>-51721.892</v>
      </c>
      <c r="G28" s="37"/>
      <c r="H28" s="37"/>
      <c r="I28" s="37">
        <f>(20787+15782-189+178+152+25+11+(188*34.1/100)*0+(70*34.1/100)*0+(705*10/100)*0)*0+36721</f>
        <v>36721</v>
      </c>
      <c r="J28" s="37">
        <f>15040-39</f>
        <v>15001</v>
      </c>
      <c r="K28" s="37"/>
      <c r="L28" s="238">
        <f t="shared" si="1"/>
        <v>0.10800000000017462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4996.108</v>
      </c>
      <c r="G29" s="36">
        <f t="shared" si="6"/>
        <v>0</v>
      </c>
      <c r="H29" s="36">
        <f t="shared" si="6"/>
        <v>0</v>
      </c>
      <c r="I29" s="36">
        <f t="shared" si="6"/>
        <v>60284</v>
      </c>
      <c r="J29" s="36">
        <f t="shared" si="6"/>
        <v>-465</v>
      </c>
      <c r="K29" s="36">
        <f t="shared" si="6"/>
        <v>0</v>
      </c>
      <c r="L29" s="238">
        <f t="shared" si="1"/>
        <v>96570.10800000001</v>
      </c>
      <c r="M29" s="36">
        <f t="shared" si="6"/>
        <v>134.958</v>
      </c>
      <c r="N29" s="9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8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8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4996.108</v>
      </c>
      <c r="G32" s="36">
        <f t="shared" si="7"/>
        <v>0</v>
      </c>
      <c r="H32" s="36">
        <f t="shared" si="7"/>
        <v>0</v>
      </c>
      <c r="I32" s="36">
        <f t="shared" si="7"/>
        <v>60284</v>
      </c>
      <c r="J32" s="36">
        <f t="shared" si="7"/>
        <v>-465</v>
      </c>
      <c r="K32" s="36">
        <f t="shared" si="7"/>
        <v>0</v>
      </c>
      <c r="L32" s="238">
        <f t="shared" si="1"/>
        <v>96570.10800000001</v>
      </c>
      <c r="M32" s="36">
        <f>M29+M30+M31</f>
        <v>134.958</v>
      </c>
      <c r="N32" s="48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40"/>
      <c r="B33" s="241"/>
      <c r="C33" s="14"/>
      <c r="D33" s="14"/>
      <c r="E33" s="14"/>
      <c r="F33" s="14"/>
      <c r="G33" s="14"/>
      <c r="H33" s="14"/>
      <c r="I33" s="14"/>
      <c r="J33" s="14">
        <f>J32+I32</f>
        <v>59819</v>
      </c>
      <c r="K33" s="14"/>
      <c r="L33" s="242"/>
      <c r="M33" s="242"/>
      <c r="N33" s="11"/>
    </row>
    <row r="34" spans="1:14" ht="14.25" customHeight="1">
      <c r="A34" s="240"/>
      <c r="B34" s="241"/>
      <c r="C34" s="14"/>
      <c r="D34" s="14"/>
      <c r="E34" s="14"/>
      <c r="F34" s="14"/>
      <c r="G34" s="14"/>
      <c r="H34" s="14"/>
      <c r="I34" s="14"/>
      <c r="J34" s="14"/>
      <c r="K34" s="14"/>
      <c r="L34" s="242"/>
      <c r="M34" s="242"/>
      <c r="N34" s="11"/>
    </row>
    <row r="35" spans="1:14" ht="14.25" customHeight="1">
      <c r="A35" s="605" t="s">
        <v>530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242"/>
      <c r="M35" s="242"/>
      <c r="N35" s="11"/>
    </row>
    <row r="36" spans="1:14" ht="14.25" customHeight="1">
      <c r="A36" s="240"/>
      <c r="B36" s="241"/>
      <c r="C36" s="14"/>
      <c r="D36" s="14"/>
      <c r="E36" s="14"/>
      <c r="F36" s="14"/>
      <c r="G36" s="14"/>
      <c r="H36" s="14"/>
      <c r="I36" s="14"/>
      <c r="J36" s="14"/>
      <c r="K36" s="14"/>
      <c r="L36" s="242"/>
      <c r="M36" s="242"/>
      <c r="N36" s="11"/>
    </row>
    <row r="37" spans="1:14" ht="14.25" customHeight="1">
      <c r="A37" s="240"/>
      <c r="B37" s="241"/>
      <c r="C37" s="14"/>
      <c r="D37" s="14"/>
      <c r="E37" s="14"/>
      <c r="F37" s="14"/>
      <c r="G37" s="14"/>
      <c r="H37" s="14"/>
      <c r="I37" s="14"/>
      <c r="J37" s="14"/>
      <c r="K37" s="14"/>
      <c r="L37" s="242"/>
      <c r="M37" s="242"/>
      <c r="N37" s="11"/>
    </row>
    <row r="38" spans="1:14" ht="12">
      <c r="A38" s="262" t="s">
        <v>874</v>
      </c>
      <c r="B38" s="19"/>
      <c r="C38" s="15"/>
      <c r="D38" s="603" t="s">
        <v>521</v>
      </c>
      <c r="E38" s="603"/>
      <c r="F38" s="603"/>
      <c r="G38" s="603"/>
      <c r="H38" s="603"/>
      <c r="I38" s="603"/>
      <c r="J38" s="15" t="s">
        <v>528</v>
      </c>
      <c r="K38" s="15"/>
      <c r="L38" s="603"/>
      <c r="M38" s="603"/>
      <c r="N38" s="11"/>
    </row>
    <row r="39" spans="1:13" ht="12">
      <c r="A39" s="580">
        <f>'справка №1-БАЛАНС'!A98</f>
        <v>42601</v>
      </c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42"/>
    </row>
    <row r="40" spans="1:13" ht="12">
      <c r="A40" s="295"/>
      <c r="B40" s="29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42"/>
    </row>
    <row r="41" spans="1:13" ht="12">
      <c r="A41" s="295"/>
      <c r="B41" s="296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42"/>
    </row>
    <row r="42" spans="1:13" ht="12">
      <c r="A42" s="295"/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1">
      <selection activeCell="P4" sqref="P4"/>
    </sheetView>
  </sheetViews>
  <sheetFormatPr defaultColWidth="10.75390625" defaultRowHeight="12.75"/>
  <cols>
    <col min="1" max="1" width="4.125" style="333" customWidth="1"/>
    <col min="2" max="2" width="31.00390625" style="333" customWidth="1"/>
    <col min="3" max="3" width="9.25390625" style="333" customWidth="1"/>
    <col min="4" max="5" width="9.375" style="333" customWidth="1"/>
    <col min="6" max="6" width="6.625" style="333" customWidth="1"/>
    <col min="7" max="7" width="8.875" style="333" customWidth="1"/>
    <col min="8" max="8" width="7.125" style="333" customWidth="1"/>
    <col min="9" max="9" width="6.75390625" style="333" customWidth="1"/>
    <col min="10" max="10" width="12.375" style="333" customWidth="1"/>
    <col min="11" max="11" width="9.25390625" style="333" customWidth="1"/>
    <col min="12" max="12" width="8.00390625" style="333" customWidth="1"/>
    <col min="13" max="13" width="5.875" style="333" customWidth="1"/>
    <col min="14" max="14" width="8.375" style="333" customWidth="1"/>
    <col min="15" max="15" width="9.25390625" style="333" bestFit="1" customWidth="1"/>
    <col min="16" max="16" width="6.375" style="333" customWidth="1"/>
    <col min="17" max="17" width="13.125" style="333" customWidth="1"/>
    <col min="18" max="18" width="11.25390625" style="333" customWidth="1"/>
    <col min="19" max="16384" width="10.75390625" style="333" customWidth="1"/>
  </cols>
  <sheetData>
    <row r="1" spans="1:18" ht="12">
      <c r="A1" s="331" t="s">
        <v>532</v>
      </c>
      <c r="B1" s="332" t="s">
        <v>533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6.5" customHeight="1">
      <c r="A2" s="616" t="s">
        <v>383</v>
      </c>
      <c r="B2" s="617"/>
      <c r="C2" s="618" t="str">
        <f>'[1]справка №1-БАЛАНС'!E3</f>
        <v>"СВИЛОЗА" АД</v>
      </c>
      <c r="D2" s="618"/>
      <c r="E2" s="618"/>
      <c r="F2" s="618"/>
      <c r="G2" s="618"/>
      <c r="H2" s="618"/>
      <c r="I2" s="336"/>
      <c r="J2" s="336"/>
      <c r="K2" s="336"/>
      <c r="L2" s="336"/>
      <c r="M2" s="337" t="s">
        <v>2</v>
      </c>
      <c r="N2" s="335"/>
      <c r="O2" s="335">
        <f>'[1]справка №1-БАЛАНС'!H3</f>
        <v>814191178</v>
      </c>
      <c r="P2" s="336"/>
      <c r="Q2" s="336"/>
      <c r="R2" s="289"/>
    </row>
    <row r="3" spans="1:18" ht="16.5" customHeight="1">
      <c r="A3" s="273" t="s">
        <v>531</v>
      </c>
      <c r="B3" s="334"/>
      <c r="C3" s="335"/>
      <c r="D3" s="335"/>
      <c r="E3" s="335"/>
      <c r="F3" s="335"/>
      <c r="G3" s="335"/>
      <c r="H3" s="335"/>
      <c r="I3" s="336"/>
      <c r="J3" s="336"/>
      <c r="K3" s="336"/>
      <c r="L3" s="336"/>
      <c r="M3" s="337"/>
      <c r="N3" s="335"/>
      <c r="O3" s="335"/>
      <c r="P3" s="336"/>
      <c r="Q3" s="336"/>
      <c r="R3" s="289"/>
    </row>
    <row r="4" spans="1:18" ht="15">
      <c r="A4" s="616" t="s">
        <v>4</v>
      </c>
      <c r="B4" s="617"/>
      <c r="C4" s="619"/>
      <c r="D4" s="619"/>
      <c r="E4" s="619"/>
      <c r="F4" s="338"/>
      <c r="G4" s="338"/>
      <c r="H4" s="338"/>
      <c r="I4" s="338"/>
      <c r="J4" s="338"/>
      <c r="K4" s="338"/>
      <c r="L4" s="338"/>
      <c r="M4" s="620" t="s">
        <v>878</v>
      </c>
      <c r="N4" s="620"/>
      <c r="O4" s="335"/>
      <c r="P4" s="339"/>
      <c r="Q4" s="339"/>
      <c r="R4" s="290"/>
    </row>
    <row r="5" spans="1:18" ht="12">
      <c r="A5" s="340" t="s">
        <v>534</v>
      </c>
      <c r="B5" s="341"/>
      <c r="C5" s="341" t="s">
        <v>158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42"/>
      <c r="R5" s="342" t="s">
        <v>535</v>
      </c>
    </row>
    <row r="6" spans="1:18" s="344" customFormat="1" ht="30.75" customHeight="1">
      <c r="A6" s="621" t="s">
        <v>463</v>
      </c>
      <c r="B6" s="622"/>
      <c r="C6" s="609" t="s">
        <v>7</v>
      </c>
      <c r="D6" s="343" t="s">
        <v>536</v>
      </c>
      <c r="E6" s="343"/>
      <c r="F6" s="343"/>
      <c r="G6" s="343"/>
      <c r="H6" s="343" t="s">
        <v>537</v>
      </c>
      <c r="I6" s="343"/>
      <c r="J6" s="611" t="s">
        <v>538</v>
      </c>
      <c r="K6" s="343" t="s">
        <v>539</v>
      </c>
      <c r="L6" s="343"/>
      <c r="M6" s="343"/>
      <c r="N6" s="343"/>
      <c r="O6" s="343" t="s">
        <v>537</v>
      </c>
      <c r="P6" s="343"/>
      <c r="Q6" s="611" t="s">
        <v>540</v>
      </c>
      <c r="R6" s="611" t="s">
        <v>541</v>
      </c>
    </row>
    <row r="7" spans="1:18" s="344" customFormat="1" ht="72">
      <c r="A7" s="623"/>
      <c r="B7" s="624"/>
      <c r="C7" s="610"/>
      <c r="D7" s="345" t="s">
        <v>542</v>
      </c>
      <c r="E7" s="345" t="s">
        <v>543</v>
      </c>
      <c r="F7" s="345" t="s">
        <v>544</v>
      </c>
      <c r="G7" s="345" t="s">
        <v>545</v>
      </c>
      <c r="H7" s="345" t="s">
        <v>546</v>
      </c>
      <c r="I7" s="345" t="s">
        <v>547</v>
      </c>
      <c r="J7" s="612"/>
      <c r="K7" s="345" t="s">
        <v>542</v>
      </c>
      <c r="L7" s="345" t="s">
        <v>548</v>
      </c>
      <c r="M7" s="345" t="s">
        <v>549</v>
      </c>
      <c r="N7" s="345" t="s">
        <v>550</v>
      </c>
      <c r="O7" s="345" t="s">
        <v>546</v>
      </c>
      <c r="P7" s="345" t="s">
        <v>547</v>
      </c>
      <c r="Q7" s="612"/>
      <c r="R7" s="612"/>
    </row>
    <row r="8" spans="1:18" s="344" customFormat="1" ht="12">
      <c r="A8" s="346" t="s">
        <v>551</v>
      </c>
      <c r="B8" s="346"/>
      <c r="C8" s="347" t="s">
        <v>14</v>
      </c>
      <c r="D8" s="345">
        <v>1</v>
      </c>
      <c r="E8" s="345">
        <v>2</v>
      </c>
      <c r="F8" s="345">
        <v>3</v>
      </c>
      <c r="G8" s="345">
        <v>4</v>
      </c>
      <c r="H8" s="345">
        <v>5</v>
      </c>
      <c r="I8" s="345">
        <v>6</v>
      </c>
      <c r="J8" s="345">
        <v>7</v>
      </c>
      <c r="K8" s="345">
        <v>8</v>
      </c>
      <c r="L8" s="345">
        <v>9</v>
      </c>
      <c r="M8" s="345">
        <v>10</v>
      </c>
      <c r="N8" s="345">
        <v>11</v>
      </c>
      <c r="O8" s="345">
        <v>12</v>
      </c>
      <c r="P8" s="345">
        <v>13</v>
      </c>
      <c r="Q8" s="345">
        <v>14</v>
      </c>
      <c r="R8" s="345">
        <v>15</v>
      </c>
    </row>
    <row r="9" spans="1:18" ht="27" customHeight="1">
      <c r="A9" s="348" t="s">
        <v>552</v>
      </c>
      <c r="B9" s="349" t="s">
        <v>553</v>
      </c>
      <c r="C9" s="350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</row>
    <row r="10" spans="1:28" ht="12">
      <c r="A10" s="352" t="s">
        <v>554</v>
      </c>
      <c r="B10" s="352" t="s">
        <v>555</v>
      </c>
      <c r="C10" s="353" t="s">
        <v>556</v>
      </c>
      <c r="D10" s="354">
        <v>1676</v>
      </c>
      <c r="E10" s="354">
        <v>0</v>
      </c>
      <c r="F10" s="354">
        <v>44</v>
      </c>
      <c r="G10" s="355">
        <f>D10+E10-F10</f>
        <v>1632</v>
      </c>
      <c r="H10" s="356"/>
      <c r="I10" s="356"/>
      <c r="J10" s="355">
        <f>G10+H10-I10</f>
        <v>1632</v>
      </c>
      <c r="K10" s="356"/>
      <c r="L10" s="356"/>
      <c r="M10" s="356"/>
      <c r="N10" s="355">
        <f>K10+L10-M10</f>
        <v>0</v>
      </c>
      <c r="O10" s="356"/>
      <c r="P10" s="356"/>
      <c r="Q10" s="355">
        <f aca="true" t="shared" si="0" ref="Q10:Q26">N10+O10-P10</f>
        <v>0</v>
      </c>
      <c r="R10" s="355">
        <f aca="true" t="shared" si="1" ref="R10:R26">J10-Q10</f>
        <v>1632</v>
      </c>
      <c r="S10" s="357"/>
      <c r="T10" s="357"/>
      <c r="U10" s="357"/>
      <c r="V10" s="357"/>
      <c r="W10" s="357"/>
      <c r="X10" s="357"/>
      <c r="Y10" s="357"/>
      <c r="Z10" s="357"/>
      <c r="AA10" s="357"/>
      <c r="AB10" s="357"/>
    </row>
    <row r="11" spans="1:28" ht="12">
      <c r="A11" s="352" t="s">
        <v>557</v>
      </c>
      <c r="B11" s="352" t="s">
        <v>558</v>
      </c>
      <c r="C11" s="353" t="s">
        <v>559</v>
      </c>
      <c r="D11" s="354">
        <v>11530</v>
      </c>
      <c r="E11" s="354">
        <v>7</v>
      </c>
      <c r="F11" s="354">
        <v>315</v>
      </c>
      <c r="G11" s="355">
        <f aca="true" t="shared" si="2" ref="G11:G40">D11+E11-F11</f>
        <v>11222</v>
      </c>
      <c r="H11" s="356"/>
      <c r="I11" s="356"/>
      <c r="J11" s="355">
        <f aca="true" t="shared" si="3" ref="J11:J40">G11+H11-I11</f>
        <v>11222</v>
      </c>
      <c r="K11" s="356">
        <v>3685</v>
      </c>
      <c r="L11" s="356">
        <v>212</v>
      </c>
      <c r="M11" s="356">
        <v>130</v>
      </c>
      <c r="N11" s="355">
        <f aca="true" t="shared" si="4" ref="N11:N40">K11+L11-M11</f>
        <v>3767</v>
      </c>
      <c r="O11" s="356"/>
      <c r="P11" s="356"/>
      <c r="Q11" s="355">
        <f t="shared" si="0"/>
        <v>3767</v>
      </c>
      <c r="R11" s="355">
        <f t="shared" si="1"/>
        <v>7455</v>
      </c>
      <c r="S11" s="357"/>
      <c r="T11" s="357"/>
      <c r="U11" s="357"/>
      <c r="V11" s="357"/>
      <c r="W11" s="357"/>
      <c r="X11" s="357"/>
      <c r="Y11" s="357"/>
      <c r="Z11" s="357"/>
      <c r="AA11" s="357"/>
      <c r="AB11" s="357"/>
    </row>
    <row r="12" spans="1:28" ht="12">
      <c r="A12" s="352" t="s">
        <v>560</v>
      </c>
      <c r="B12" s="352" t="s">
        <v>561</v>
      </c>
      <c r="C12" s="353" t="s">
        <v>562</v>
      </c>
      <c r="D12" s="354">
        <v>115249</v>
      </c>
      <c r="E12" s="354">
        <v>422</v>
      </c>
      <c r="F12" s="585">
        <v>16</v>
      </c>
      <c r="G12" s="355">
        <f t="shared" si="2"/>
        <v>115655</v>
      </c>
      <c r="H12" s="356"/>
      <c r="I12" s="356"/>
      <c r="J12" s="355">
        <f t="shared" si="3"/>
        <v>115655</v>
      </c>
      <c r="K12" s="356">
        <v>42855</v>
      </c>
      <c r="L12" s="586">
        <v>2720</v>
      </c>
      <c r="M12" s="356">
        <v>14</v>
      </c>
      <c r="N12" s="355">
        <f t="shared" si="4"/>
        <v>45561</v>
      </c>
      <c r="O12" s="356"/>
      <c r="P12" s="356"/>
      <c r="Q12" s="355">
        <f t="shared" si="0"/>
        <v>45561</v>
      </c>
      <c r="R12" s="355">
        <f t="shared" si="1"/>
        <v>70094</v>
      </c>
      <c r="S12" s="357"/>
      <c r="T12" s="357"/>
      <c r="U12" s="357"/>
      <c r="V12" s="357"/>
      <c r="W12" s="357"/>
      <c r="X12" s="357"/>
      <c r="Y12" s="357"/>
      <c r="Z12" s="357"/>
      <c r="AA12" s="357"/>
      <c r="AB12" s="357"/>
    </row>
    <row r="13" spans="1:28" ht="12">
      <c r="A13" s="352" t="s">
        <v>563</v>
      </c>
      <c r="B13" s="352" t="s">
        <v>564</v>
      </c>
      <c r="C13" s="353" t="s">
        <v>565</v>
      </c>
      <c r="D13" s="354">
        <v>11343</v>
      </c>
      <c r="E13" s="354">
        <v>687</v>
      </c>
      <c r="F13" s="354">
        <v>7</v>
      </c>
      <c r="G13" s="355">
        <f t="shared" si="2"/>
        <v>12023</v>
      </c>
      <c r="H13" s="356"/>
      <c r="I13" s="356"/>
      <c r="J13" s="355">
        <f t="shared" si="3"/>
        <v>12023</v>
      </c>
      <c r="K13" s="356">
        <v>4141</v>
      </c>
      <c r="L13" s="356">
        <v>225</v>
      </c>
      <c r="M13" s="356">
        <v>7</v>
      </c>
      <c r="N13" s="355">
        <f t="shared" si="4"/>
        <v>4359</v>
      </c>
      <c r="O13" s="356"/>
      <c r="P13" s="356"/>
      <c r="Q13" s="355">
        <f t="shared" si="0"/>
        <v>4359</v>
      </c>
      <c r="R13" s="355">
        <f t="shared" si="1"/>
        <v>7664</v>
      </c>
      <c r="S13" s="357"/>
      <c r="T13" s="357"/>
      <c r="U13" s="357"/>
      <c r="V13" s="357"/>
      <c r="W13" s="357"/>
      <c r="X13" s="357"/>
      <c r="Y13" s="357"/>
      <c r="Z13" s="357"/>
      <c r="AA13" s="357"/>
      <c r="AB13" s="357"/>
    </row>
    <row r="14" spans="1:28" ht="12">
      <c r="A14" s="352" t="s">
        <v>566</v>
      </c>
      <c r="B14" s="352" t="s">
        <v>567</v>
      </c>
      <c r="C14" s="353" t="s">
        <v>568</v>
      </c>
      <c r="D14" s="354">
        <v>2236</v>
      </c>
      <c r="E14" s="354">
        <v>163</v>
      </c>
      <c r="F14" s="354">
        <v>52</v>
      </c>
      <c r="G14" s="355">
        <f t="shared" si="2"/>
        <v>2347</v>
      </c>
      <c r="H14" s="356"/>
      <c r="I14" s="356"/>
      <c r="J14" s="355">
        <f t="shared" si="3"/>
        <v>2347</v>
      </c>
      <c r="K14" s="356">
        <v>1390</v>
      </c>
      <c r="L14" s="356">
        <v>109</v>
      </c>
      <c r="M14" s="356">
        <v>13</v>
      </c>
      <c r="N14" s="355">
        <f t="shared" si="4"/>
        <v>1486</v>
      </c>
      <c r="O14" s="356"/>
      <c r="P14" s="356"/>
      <c r="Q14" s="355">
        <f t="shared" si="0"/>
        <v>1486</v>
      </c>
      <c r="R14" s="355">
        <f t="shared" si="1"/>
        <v>861</v>
      </c>
      <c r="S14" s="357"/>
      <c r="T14" s="357"/>
      <c r="U14" s="357"/>
      <c r="V14" s="357"/>
      <c r="W14" s="357"/>
      <c r="X14" s="357"/>
      <c r="Y14" s="357"/>
      <c r="Z14" s="357"/>
      <c r="AA14" s="357"/>
      <c r="AB14" s="357"/>
    </row>
    <row r="15" spans="1:28" ht="12">
      <c r="A15" s="352" t="s">
        <v>569</v>
      </c>
      <c r="B15" s="352" t="s">
        <v>570</v>
      </c>
      <c r="C15" s="353" t="s">
        <v>571</v>
      </c>
      <c r="D15" s="354">
        <v>159</v>
      </c>
      <c r="E15" s="354">
        <v>1</v>
      </c>
      <c r="F15" s="354">
        <v>1</v>
      </c>
      <c r="G15" s="355">
        <f t="shared" si="2"/>
        <v>159</v>
      </c>
      <c r="H15" s="356"/>
      <c r="I15" s="356"/>
      <c r="J15" s="355">
        <f t="shared" si="3"/>
        <v>159</v>
      </c>
      <c r="K15" s="356">
        <v>115</v>
      </c>
      <c r="L15" s="356">
        <v>2</v>
      </c>
      <c r="M15" s="356">
        <v>1</v>
      </c>
      <c r="N15" s="355">
        <f t="shared" si="4"/>
        <v>116</v>
      </c>
      <c r="O15" s="356"/>
      <c r="P15" s="356"/>
      <c r="Q15" s="355">
        <f t="shared" si="0"/>
        <v>116</v>
      </c>
      <c r="R15" s="355">
        <f t="shared" si="1"/>
        <v>43</v>
      </c>
      <c r="S15" s="357"/>
      <c r="T15" s="357"/>
      <c r="U15" s="357"/>
      <c r="V15" s="357"/>
      <c r="W15" s="357"/>
      <c r="X15" s="357"/>
      <c r="Y15" s="357"/>
      <c r="Z15" s="357"/>
      <c r="AA15" s="357"/>
      <c r="AB15" s="357"/>
    </row>
    <row r="16" spans="1:28" s="364" customFormat="1" ht="24">
      <c r="A16" s="358" t="s">
        <v>572</v>
      </c>
      <c r="B16" s="359" t="s">
        <v>573</v>
      </c>
      <c r="C16" s="360" t="s">
        <v>574</v>
      </c>
      <c r="D16" s="361">
        <v>9681</v>
      </c>
      <c r="E16" s="361">
        <v>2694</v>
      </c>
      <c r="F16" s="361">
        <v>1025</v>
      </c>
      <c r="G16" s="355">
        <f t="shared" si="2"/>
        <v>11350</v>
      </c>
      <c r="H16" s="362"/>
      <c r="I16" s="362"/>
      <c r="J16" s="355">
        <f t="shared" si="3"/>
        <v>11350</v>
      </c>
      <c r="K16" s="362">
        <v>0</v>
      </c>
      <c r="L16" s="362">
        <v>0</v>
      </c>
      <c r="M16" s="362">
        <v>0</v>
      </c>
      <c r="N16" s="355">
        <f t="shared" si="4"/>
        <v>0</v>
      </c>
      <c r="O16" s="362"/>
      <c r="P16" s="362"/>
      <c r="Q16" s="355">
        <f t="shared" si="0"/>
        <v>0</v>
      </c>
      <c r="R16" s="355">
        <f t="shared" si="1"/>
        <v>11350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2" t="s">
        <v>575</v>
      </c>
      <c r="B17" s="365" t="s">
        <v>576</v>
      </c>
      <c r="C17" s="353" t="s">
        <v>577</v>
      </c>
      <c r="D17" s="354">
        <f>19-19</f>
        <v>0</v>
      </c>
      <c r="E17" s="354">
        <f>3033-3033</f>
        <v>0</v>
      </c>
      <c r="F17" s="354">
        <f>1361-1361</f>
        <v>0</v>
      </c>
      <c r="G17" s="355">
        <f t="shared" si="2"/>
        <v>0</v>
      </c>
      <c r="H17" s="356"/>
      <c r="I17" s="356"/>
      <c r="J17" s="355">
        <f t="shared" si="3"/>
        <v>0</v>
      </c>
      <c r="K17" s="356">
        <v>0</v>
      </c>
      <c r="L17" s="356">
        <v>0</v>
      </c>
      <c r="M17" s="356">
        <v>0</v>
      </c>
      <c r="N17" s="355">
        <f t="shared" si="4"/>
        <v>0</v>
      </c>
      <c r="O17" s="356"/>
      <c r="P17" s="356"/>
      <c r="Q17" s="355">
        <f t="shared" si="0"/>
        <v>0</v>
      </c>
      <c r="R17" s="355">
        <f t="shared" si="1"/>
        <v>0</v>
      </c>
      <c r="S17" s="357"/>
      <c r="T17" s="357"/>
      <c r="U17" s="357"/>
      <c r="V17" s="357"/>
      <c r="W17" s="357"/>
      <c r="X17" s="357"/>
      <c r="Y17" s="357"/>
      <c r="Z17" s="357"/>
      <c r="AA17" s="357"/>
      <c r="AB17" s="357"/>
    </row>
    <row r="18" spans="1:28" ht="12">
      <c r="A18" s="352"/>
      <c r="B18" s="366" t="s">
        <v>578</v>
      </c>
      <c r="C18" s="367" t="s">
        <v>579</v>
      </c>
      <c r="D18" s="368">
        <f>SUM(D10:D17)</f>
        <v>151874</v>
      </c>
      <c r="E18" s="368">
        <f>SUM(E10:E17)</f>
        <v>3974</v>
      </c>
      <c r="F18" s="368">
        <f>SUM(F10:F17)</f>
        <v>1460</v>
      </c>
      <c r="G18" s="355">
        <f t="shared" si="2"/>
        <v>154388</v>
      </c>
      <c r="H18" s="369">
        <f>SUM(H10:H17)</f>
        <v>0</v>
      </c>
      <c r="I18" s="369">
        <f>SUM(I10:I17)</f>
        <v>0</v>
      </c>
      <c r="J18" s="355">
        <f t="shared" si="3"/>
        <v>154388</v>
      </c>
      <c r="K18" s="369">
        <f>SUM(K10:K17)</f>
        <v>52186</v>
      </c>
      <c r="L18" s="369">
        <f>SUM(L10:L17)</f>
        <v>3268</v>
      </c>
      <c r="M18" s="369">
        <f>SUM(M10:M17)</f>
        <v>165</v>
      </c>
      <c r="N18" s="355">
        <f t="shared" si="4"/>
        <v>55289</v>
      </c>
      <c r="O18" s="369">
        <f>SUM(O10:O17)</f>
        <v>0</v>
      </c>
      <c r="P18" s="369">
        <f>SUM(P10:P17)</f>
        <v>0</v>
      </c>
      <c r="Q18" s="355">
        <f t="shared" si="0"/>
        <v>55289</v>
      </c>
      <c r="R18" s="355">
        <f t="shared" si="1"/>
        <v>99099</v>
      </c>
      <c r="S18" s="357"/>
      <c r="T18" s="357"/>
      <c r="U18" s="357"/>
      <c r="V18" s="357"/>
      <c r="W18" s="357"/>
      <c r="X18" s="357"/>
      <c r="Y18" s="357"/>
      <c r="Z18" s="357"/>
      <c r="AA18" s="357"/>
      <c r="AB18" s="357"/>
    </row>
    <row r="19" spans="1:28" ht="12">
      <c r="A19" s="370" t="s">
        <v>580</v>
      </c>
      <c r="B19" s="371" t="s">
        <v>581</v>
      </c>
      <c r="C19" s="367" t="s">
        <v>582</v>
      </c>
      <c r="D19" s="372">
        <v>334</v>
      </c>
      <c r="E19" s="372">
        <v>0</v>
      </c>
      <c r="F19" s="372">
        <v>0</v>
      </c>
      <c r="G19" s="355">
        <f t="shared" si="2"/>
        <v>334</v>
      </c>
      <c r="H19" s="373"/>
      <c r="I19" s="373">
        <v>0</v>
      </c>
      <c r="J19" s="355">
        <f t="shared" si="3"/>
        <v>334</v>
      </c>
      <c r="K19" s="373">
        <v>161</v>
      </c>
      <c r="L19" s="587">
        <v>6</v>
      </c>
      <c r="M19" s="373">
        <v>0</v>
      </c>
      <c r="N19" s="355">
        <f t="shared" si="4"/>
        <v>167</v>
      </c>
      <c r="O19" s="373"/>
      <c r="P19" s="373"/>
      <c r="Q19" s="355">
        <f t="shared" si="0"/>
        <v>167</v>
      </c>
      <c r="R19" s="584">
        <f t="shared" si="1"/>
        <v>167</v>
      </c>
      <c r="S19" s="357"/>
      <c r="T19" s="357"/>
      <c r="U19" s="357"/>
      <c r="V19" s="357"/>
      <c r="W19" s="357"/>
      <c r="X19" s="357"/>
      <c r="Y19" s="357"/>
      <c r="Z19" s="357"/>
      <c r="AA19" s="357"/>
      <c r="AB19" s="357"/>
    </row>
    <row r="20" spans="1:28" ht="12" customHeight="1">
      <c r="A20" s="374" t="s">
        <v>583</v>
      </c>
      <c r="B20" s="371" t="s">
        <v>584</v>
      </c>
      <c r="C20" s="367" t="s">
        <v>585</v>
      </c>
      <c r="D20" s="372"/>
      <c r="E20" s="372"/>
      <c r="F20" s="372"/>
      <c r="G20" s="355">
        <f t="shared" si="2"/>
        <v>0</v>
      </c>
      <c r="H20" s="373"/>
      <c r="I20" s="373"/>
      <c r="J20" s="355">
        <f t="shared" si="3"/>
        <v>0</v>
      </c>
      <c r="K20" s="373"/>
      <c r="L20" s="373"/>
      <c r="M20" s="373"/>
      <c r="N20" s="355">
        <f t="shared" si="4"/>
        <v>0</v>
      </c>
      <c r="O20" s="373"/>
      <c r="P20" s="373"/>
      <c r="Q20" s="355">
        <f t="shared" si="0"/>
        <v>0</v>
      </c>
      <c r="R20" s="355">
        <f t="shared" si="1"/>
        <v>0</v>
      </c>
      <c r="S20" s="357"/>
      <c r="T20" s="357"/>
      <c r="U20" s="357"/>
      <c r="V20" s="357"/>
      <c r="W20" s="357"/>
      <c r="X20" s="357"/>
      <c r="Y20" s="357"/>
      <c r="Z20" s="357"/>
      <c r="AA20" s="357"/>
      <c r="AB20" s="357"/>
    </row>
    <row r="21" spans="1:28" ht="12" customHeight="1">
      <c r="A21" s="375" t="s">
        <v>586</v>
      </c>
      <c r="B21" s="349" t="s">
        <v>587</v>
      </c>
      <c r="C21" s="353"/>
      <c r="D21" s="376"/>
      <c r="E21" s="376"/>
      <c r="F21" s="376"/>
      <c r="G21" s="355">
        <f t="shared" si="2"/>
        <v>0</v>
      </c>
      <c r="H21" s="377"/>
      <c r="I21" s="377"/>
      <c r="J21" s="355">
        <f t="shared" si="3"/>
        <v>0</v>
      </c>
      <c r="K21" s="377"/>
      <c r="L21" s="377"/>
      <c r="M21" s="377"/>
      <c r="N21" s="355">
        <f t="shared" si="4"/>
        <v>0</v>
      </c>
      <c r="O21" s="377"/>
      <c r="P21" s="377"/>
      <c r="Q21" s="355">
        <f t="shared" si="0"/>
        <v>0</v>
      </c>
      <c r="R21" s="355">
        <f t="shared" si="1"/>
        <v>0</v>
      </c>
      <c r="S21" s="357"/>
      <c r="T21" s="357"/>
      <c r="U21" s="357"/>
      <c r="V21" s="357"/>
      <c r="W21" s="357"/>
      <c r="X21" s="357"/>
      <c r="Y21" s="357"/>
      <c r="Z21" s="357"/>
      <c r="AA21" s="357"/>
      <c r="AB21" s="357"/>
    </row>
    <row r="22" spans="1:28" ht="12">
      <c r="A22" s="352" t="s">
        <v>554</v>
      </c>
      <c r="B22" s="352" t="s">
        <v>588</v>
      </c>
      <c r="C22" s="353" t="s">
        <v>589</v>
      </c>
      <c r="D22" s="354">
        <v>167</v>
      </c>
      <c r="E22" s="354">
        <v>0</v>
      </c>
      <c r="F22" s="354"/>
      <c r="G22" s="355">
        <f t="shared" si="2"/>
        <v>167</v>
      </c>
      <c r="H22" s="356"/>
      <c r="I22" s="356"/>
      <c r="J22" s="355">
        <f t="shared" si="3"/>
        <v>167</v>
      </c>
      <c r="K22" s="356">
        <v>144</v>
      </c>
      <c r="L22" s="356">
        <v>2</v>
      </c>
      <c r="M22" s="356"/>
      <c r="N22" s="355">
        <f t="shared" si="4"/>
        <v>146</v>
      </c>
      <c r="O22" s="356"/>
      <c r="P22" s="356"/>
      <c r="Q22" s="355">
        <f t="shared" si="0"/>
        <v>146</v>
      </c>
      <c r="R22" s="355">
        <f t="shared" si="1"/>
        <v>21</v>
      </c>
      <c r="S22" s="357"/>
      <c r="T22" s="357"/>
      <c r="U22" s="357"/>
      <c r="V22" s="357"/>
      <c r="W22" s="357"/>
      <c r="X22" s="357"/>
      <c r="Y22" s="357"/>
      <c r="Z22" s="357"/>
      <c r="AA22" s="357"/>
      <c r="AB22" s="357"/>
    </row>
    <row r="23" spans="1:28" ht="12">
      <c r="A23" s="352" t="s">
        <v>557</v>
      </c>
      <c r="B23" s="352" t="s">
        <v>590</v>
      </c>
      <c r="C23" s="353" t="s">
        <v>591</v>
      </c>
      <c r="D23" s="354">
        <v>376</v>
      </c>
      <c r="E23" s="354">
        <v>3</v>
      </c>
      <c r="F23" s="354">
        <v>0</v>
      </c>
      <c r="G23" s="355">
        <f t="shared" si="2"/>
        <v>379</v>
      </c>
      <c r="H23" s="356"/>
      <c r="I23" s="356"/>
      <c r="J23" s="355">
        <f t="shared" si="3"/>
        <v>379</v>
      </c>
      <c r="K23" s="356">
        <v>374</v>
      </c>
      <c r="L23" s="356">
        <v>2</v>
      </c>
      <c r="M23" s="356">
        <v>0</v>
      </c>
      <c r="N23" s="355">
        <f t="shared" si="4"/>
        <v>376</v>
      </c>
      <c r="O23" s="356"/>
      <c r="P23" s="356"/>
      <c r="Q23" s="355">
        <f t="shared" si="0"/>
        <v>376</v>
      </c>
      <c r="R23" s="355">
        <f t="shared" si="1"/>
        <v>3</v>
      </c>
      <c r="S23" s="357"/>
      <c r="T23" s="357"/>
      <c r="U23" s="357"/>
      <c r="V23" s="357"/>
      <c r="W23" s="357"/>
      <c r="X23" s="357"/>
      <c r="Y23" s="357"/>
      <c r="Z23" s="357"/>
      <c r="AA23" s="357"/>
      <c r="AB23" s="357"/>
    </row>
    <row r="24" spans="1:28" ht="12">
      <c r="A24" s="359" t="s">
        <v>560</v>
      </c>
      <c r="B24" s="359" t="s">
        <v>592</v>
      </c>
      <c r="C24" s="353" t="s">
        <v>593</v>
      </c>
      <c r="D24" s="354">
        <v>30</v>
      </c>
      <c r="E24" s="354">
        <v>0</v>
      </c>
      <c r="F24" s="354"/>
      <c r="G24" s="355">
        <f t="shared" si="2"/>
        <v>30</v>
      </c>
      <c r="H24" s="356"/>
      <c r="I24" s="356"/>
      <c r="J24" s="355">
        <f t="shared" si="3"/>
        <v>30</v>
      </c>
      <c r="K24" s="356">
        <v>30</v>
      </c>
      <c r="L24" s="356">
        <v>0</v>
      </c>
      <c r="M24" s="356"/>
      <c r="N24" s="355">
        <f t="shared" si="4"/>
        <v>30</v>
      </c>
      <c r="O24" s="356"/>
      <c r="P24" s="356"/>
      <c r="Q24" s="355">
        <f t="shared" si="0"/>
        <v>30</v>
      </c>
      <c r="R24" s="355">
        <f t="shared" si="1"/>
        <v>0</v>
      </c>
      <c r="S24" s="357"/>
      <c r="T24" s="357"/>
      <c r="U24" s="357"/>
      <c r="V24" s="357"/>
      <c r="W24" s="357"/>
      <c r="X24" s="357"/>
      <c r="Y24" s="357"/>
      <c r="Z24" s="357"/>
      <c r="AA24" s="357"/>
      <c r="AB24" s="357"/>
    </row>
    <row r="25" spans="1:28" ht="12">
      <c r="A25" s="352" t="s">
        <v>563</v>
      </c>
      <c r="B25" s="378" t="s">
        <v>576</v>
      </c>
      <c r="C25" s="353" t="s">
        <v>594</v>
      </c>
      <c r="D25" s="354">
        <v>280</v>
      </c>
      <c r="E25" s="354">
        <v>5</v>
      </c>
      <c r="F25" s="354">
        <v>0</v>
      </c>
      <c r="G25" s="355">
        <f t="shared" si="2"/>
        <v>285</v>
      </c>
      <c r="H25" s="356"/>
      <c r="I25" s="356"/>
      <c r="J25" s="355">
        <f t="shared" si="3"/>
        <v>285</v>
      </c>
      <c r="K25" s="356">
        <v>23</v>
      </c>
      <c r="L25" s="356">
        <v>0</v>
      </c>
      <c r="M25" s="356"/>
      <c r="N25" s="355">
        <f t="shared" si="4"/>
        <v>23</v>
      </c>
      <c r="O25" s="356"/>
      <c r="P25" s="356"/>
      <c r="Q25" s="355">
        <f t="shared" si="0"/>
        <v>23</v>
      </c>
      <c r="R25" s="355">
        <f t="shared" si="1"/>
        <v>262</v>
      </c>
      <c r="S25" s="357"/>
      <c r="T25" s="357"/>
      <c r="U25" s="357"/>
      <c r="V25" s="357"/>
      <c r="W25" s="357"/>
      <c r="X25" s="357"/>
      <c r="Y25" s="357"/>
      <c r="Z25" s="357"/>
      <c r="AA25" s="357"/>
      <c r="AB25" s="357"/>
    </row>
    <row r="26" spans="1:28" ht="12">
      <c r="A26" s="352"/>
      <c r="B26" s="366" t="s">
        <v>595</v>
      </c>
      <c r="C26" s="379" t="s">
        <v>596</v>
      </c>
      <c r="D26" s="380">
        <f>SUM(D22:D25)</f>
        <v>853</v>
      </c>
      <c r="E26" s="380">
        <f aca="true" t="shared" si="5" ref="E26:P26">SUM(E22:E25)</f>
        <v>8</v>
      </c>
      <c r="F26" s="380">
        <f t="shared" si="5"/>
        <v>0</v>
      </c>
      <c r="G26" s="381">
        <f t="shared" si="2"/>
        <v>861</v>
      </c>
      <c r="H26" s="382">
        <f t="shared" si="5"/>
        <v>0</v>
      </c>
      <c r="I26" s="382">
        <f t="shared" si="5"/>
        <v>0</v>
      </c>
      <c r="J26" s="381">
        <f t="shared" si="3"/>
        <v>861</v>
      </c>
      <c r="K26" s="382">
        <f t="shared" si="5"/>
        <v>571</v>
      </c>
      <c r="L26" s="382">
        <f t="shared" si="5"/>
        <v>4</v>
      </c>
      <c r="M26" s="382">
        <f t="shared" si="5"/>
        <v>0</v>
      </c>
      <c r="N26" s="381">
        <f t="shared" si="4"/>
        <v>575</v>
      </c>
      <c r="O26" s="382">
        <f t="shared" si="5"/>
        <v>0</v>
      </c>
      <c r="P26" s="382">
        <f t="shared" si="5"/>
        <v>0</v>
      </c>
      <c r="Q26" s="381">
        <f t="shared" si="0"/>
        <v>575</v>
      </c>
      <c r="R26" s="381">
        <f t="shared" si="1"/>
        <v>286</v>
      </c>
      <c r="S26" s="357"/>
      <c r="T26" s="357"/>
      <c r="U26" s="357"/>
      <c r="V26" s="357"/>
      <c r="W26" s="357"/>
      <c r="X26" s="357"/>
      <c r="Y26" s="357"/>
      <c r="Z26" s="357"/>
      <c r="AA26" s="357"/>
      <c r="AB26" s="357"/>
    </row>
    <row r="27" spans="1:18" ht="24" customHeight="1">
      <c r="A27" s="375" t="s">
        <v>597</v>
      </c>
      <c r="B27" s="383" t="s">
        <v>598</v>
      </c>
      <c r="C27" s="384"/>
      <c r="D27" s="385"/>
      <c r="E27" s="385"/>
      <c r="F27" s="385"/>
      <c r="G27" s="386"/>
      <c r="H27" s="387"/>
      <c r="I27" s="387"/>
      <c r="J27" s="386"/>
      <c r="K27" s="387"/>
      <c r="L27" s="387"/>
      <c r="M27" s="387"/>
      <c r="N27" s="386"/>
      <c r="O27" s="387"/>
      <c r="P27" s="387"/>
      <c r="Q27" s="386"/>
      <c r="R27" s="388"/>
    </row>
    <row r="28" spans="1:28" ht="12">
      <c r="A28" s="352" t="s">
        <v>554</v>
      </c>
      <c r="B28" s="389" t="s">
        <v>599</v>
      </c>
      <c r="C28" s="390" t="s">
        <v>600</v>
      </c>
      <c r="D28" s="391">
        <f>SUM(D29:D32)</f>
        <v>30</v>
      </c>
      <c r="E28" s="391">
        <f aca="true" t="shared" si="6" ref="E28:P28">SUM(E29:E32)</f>
        <v>0</v>
      </c>
      <c r="F28" s="391">
        <f t="shared" si="6"/>
        <v>0</v>
      </c>
      <c r="G28" s="392">
        <f t="shared" si="2"/>
        <v>30</v>
      </c>
      <c r="H28" s="393">
        <f t="shared" si="6"/>
        <v>0</v>
      </c>
      <c r="I28" s="393">
        <f t="shared" si="6"/>
        <v>0</v>
      </c>
      <c r="J28" s="392">
        <f t="shared" si="3"/>
        <v>30</v>
      </c>
      <c r="K28" s="393">
        <f t="shared" si="6"/>
        <v>0</v>
      </c>
      <c r="L28" s="393">
        <f t="shared" si="6"/>
        <v>0</v>
      </c>
      <c r="M28" s="393">
        <f t="shared" si="6"/>
        <v>0</v>
      </c>
      <c r="N28" s="392">
        <f t="shared" si="4"/>
        <v>0</v>
      </c>
      <c r="O28" s="393">
        <f t="shared" si="6"/>
        <v>0</v>
      </c>
      <c r="P28" s="393">
        <f t="shared" si="6"/>
        <v>0</v>
      </c>
      <c r="Q28" s="392">
        <f>N28+O28-P28</f>
        <v>0</v>
      </c>
      <c r="R28" s="392">
        <f>J28-Q28</f>
        <v>30</v>
      </c>
      <c r="S28" s="357"/>
      <c r="T28" s="357"/>
      <c r="U28" s="357"/>
      <c r="V28" s="357"/>
      <c r="W28" s="357"/>
      <c r="X28" s="357"/>
      <c r="Y28" s="357"/>
      <c r="Z28" s="357"/>
      <c r="AA28" s="357"/>
      <c r="AB28" s="357"/>
    </row>
    <row r="29" spans="1:28" ht="12">
      <c r="A29" s="352"/>
      <c r="B29" s="352" t="s">
        <v>105</v>
      </c>
      <c r="C29" s="353" t="s">
        <v>601</v>
      </c>
      <c r="D29" s="354"/>
      <c r="E29" s="354">
        <v>0</v>
      </c>
      <c r="F29" s="354"/>
      <c r="G29" s="355">
        <f t="shared" si="2"/>
        <v>0</v>
      </c>
      <c r="H29" s="356"/>
      <c r="I29" s="356"/>
      <c r="J29" s="355">
        <f t="shared" si="3"/>
        <v>0</v>
      </c>
      <c r="K29" s="394"/>
      <c r="L29" s="394"/>
      <c r="M29" s="394"/>
      <c r="N29" s="355">
        <f t="shared" si="4"/>
        <v>0</v>
      </c>
      <c r="O29" s="394"/>
      <c r="P29" s="394"/>
      <c r="Q29" s="355">
        <f aca="true" t="shared" si="7" ref="Q29:Q40">N29+O29-P29</f>
        <v>0</v>
      </c>
      <c r="R29" s="355">
        <f aca="true" t="shared" si="8" ref="R29:R40">J29-Q29</f>
        <v>0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</row>
    <row r="30" spans="1:28" ht="12">
      <c r="A30" s="352"/>
      <c r="B30" s="352" t="s">
        <v>107</v>
      </c>
      <c r="C30" s="353" t="s">
        <v>602</v>
      </c>
      <c r="D30" s="354"/>
      <c r="E30" s="354"/>
      <c r="F30" s="354"/>
      <c r="G30" s="355">
        <f t="shared" si="2"/>
        <v>0</v>
      </c>
      <c r="H30" s="394"/>
      <c r="I30" s="394"/>
      <c r="J30" s="355">
        <f t="shared" si="3"/>
        <v>0</v>
      </c>
      <c r="K30" s="394"/>
      <c r="L30" s="394"/>
      <c r="M30" s="394"/>
      <c r="N30" s="355">
        <f t="shared" si="4"/>
        <v>0</v>
      </c>
      <c r="O30" s="394"/>
      <c r="P30" s="394"/>
      <c r="Q30" s="355">
        <f t="shared" si="7"/>
        <v>0</v>
      </c>
      <c r="R30" s="355">
        <f t="shared" si="8"/>
        <v>0</v>
      </c>
      <c r="S30" s="357"/>
      <c r="T30" s="357"/>
      <c r="U30" s="357"/>
      <c r="V30" s="357"/>
      <c r="W30" s="357"/>
      <c r="X30" s="357"/>
      <c r="Y30" s="357"/>
      <c r="Z30" s="357"/>
      <c r="AA30" s="357"/>
      <c r="AB30" s="357"/>
    </row>
    <row r="31" spans="1:28" ht="12">
      <c r="A31" s="352"/>
      <c r="B31" s="352" t="s">
        <v>111</v>
      </c>
      <c r="C31" s="353" t="s">
        <v>603</v>
      </c>
      <c r="D31" s="354"/>
      <c r="E31" s="354"/>
      <c r="F31" s="354"/>
      <c r="G31" s="355">
        <f t="shared" si="2"/>
        <v>0</v>
      </c>
      <c r="H31" s="394"/>
      <c r="I31" s="394"/>
      <c r="J31" s="355">
        <f t="shared" si="3"/>
        <v>0</v>
      </c>
      <c r="K31" s="394"/>
      <c r="L31" s="394"/>
      <c r="M31" s="394"/>
      <c r="N31" s="355">
        <f t="shared" si="4"/>
        <v>0</v>
      </c>
      <c r="O31" s="394"/>
      <c r="P31" s="394"/>
      <c r="Q31" s="355">
        <f t="shared" si="7"/>
        <v>0</v>
      </c>
      <c r="R31" s="355">
        <f t="shared" si="8"/>
        <v>0</v>
      </c>
      <c r="S31" s="357"/>
      <c r="T31" s="357"/>
      <c r="U31" s="357"/>
      <c r="V31" s="357"/>
      <c r="W31" s="357"/>
      <c r="X31" s="357"/>
      <c r="Y31" s="357"/>
      <c r="Z31" s="357"/>
      <c r="AA31" s="357"/>
      <c r="AB31" s="357"/>
    </row>
    <row r="32" spans="1:28" ht="12">
      <c r="A32" s="352"/>
      <c r="B32" s="352" t="s">
        <v>113</v>
      </c>
      <c r="C32" s="353" t="s">
        <v>604</v>
      </c>
      <c r="D32" s="354">
        <v>30</v>
      </c>
      <c r="E32" s="354"/>
      <c r="F32" s="354"/>
      <c r="G32" s="355">
        <f t="shared" si="2"/>
        <v>30</v>
      </c>
      <c r="H32" s="394"/>
      <c r="I32" s="394"/>
      <c r="J32" s="355">
        <f t="shared" si="3"/>
        <v>30</v>
      </c>
      <c r="K32" s="394"/>
      <c r="L32" s="394"/>
      <c r="M32" s="394"/>
      <c r="N32" s="355">
        <f t="shared" si="4"/>
        <v>0</v>
      </c>
      <c r="O32" s="394"/>
      <c r="P32" s="394"/>
      <c r="Q32" s="355">
        <f t="shared" si="7"/>
        <v>0</v>
      </c>
      <c r="R32" s="355">
        <f t="shared" si="8"/>
        <v>30</v>
      </c>
      <c r="S32" s="357"/>
      <c r="T32" s="357"/>
      <c r="U32" s="357"/>
      <c r="V32" s="357"/>
      <c r="W32" s="357"/>
      <c r="X32" s="357"/>
      <c r="Y32" s="357"/>
      <c r="Z32" s="357"/>
      <c r="AA32" s="357"/>
      <c r="AB32" s="357"/>
    </row>
    <row r="33" spans="1:28" ht="12">
      <c r="A33" s="352" t="s">
        <v>557</v>
      </c>
      <c r="B33" s="389" t="s">
        <v>605</v>
      </c>
      <c r="C33" s="353" t="s">
        <v>606</v>
      </c>
      <c r="D33" s="365">
        <f>SUM(D34:D37)</f>
        <v>0</v>
      </c>
      <c r="E33" s="365">
        <f aca="true" t="shared" si="9" ref="E33:P33">SUM(E34:E37)</f>
        <v>0</v>
      </c>
      <c r="F33" s="365">
        <f t="shared" si="9"/>
        <v>0</v>
      </c>
      <c r="G33" s="355">
        <f t="shared" si="2"/>
        <v>0</v>
      </c>
      <c r="H33" s="395">
        <f t="shared" si="9"/>
        <v>0</v>
      </c>
      <c r="I33" s="395">
        <f t="shared" si="9"/>
        <v>0</v>
      </c>
      <c r="J33" s="355">
        <f t="shared" si="3"/>
        <v>0</v>
      </c>
      <c r="K33" s="395">
        <f t="shared" si="9"/>
        <v>0</v>
      </c>
      <c r="L33" s="395">
        <f t="shared" si="9"/>
        <v>0</v>
      </c>
      <c r="M33" s="395">
        <f t="shared" si="9"/>
        <v>0</v>
      </c>
      <c r="N33" s="355">
        <f t="shared" si="4"/>
        <v>0</v>
      </c>
      <c r="O33" s="395">
        <f t="shared" si="9"/>
        <v>0</v>
      </c>
      <c r="P33" s="395">
        <f t="shared" si="9"/>
        <v>0</v>
      </c>
      <c r="Q33" s="355">
        <f t="shared" si="7"/>
        <v>0</v>
      </c>
      <c r="R33" s="355">
        <f t="shared" si="8"/>
        <v>0</v>
      </c>
      <c r="S33" s="357"/>
      <c r="T33" s="357"/>
      <c r="U33" s="357"/>
      <c r="V33" s="357"/>
      <c r="W33" s="357"/>
      <c r="X33" s="357"/>
      <c r="Y33" s="357"/>
      <c r="Z33" s="357"/>
      <c r="AA33" s="357"/>
      <c r="AB33" s="357"/>
    </row>
    <row r="34" spans="1:28" ht="12">
      <c r="A34" s="352"/>
      <c r="B34" s="396" t="s">
        <v>119</v>
      </c>
      <c r="C34" s="353" t="s">
        <v>607</v>
      </c>
      <c r="D34" s="354"/>
      <c r="E34" s="354"/>
      <c r="F34" s="354"/>
      <c r="G34" s="355">
        <f t="shared" si="2"/>
        <v>0</v>
      </c>
      <c r="H34" s="394"/>
      <c r="I34" s="394"/>
      <c r="J34" s="355">
        <f t="shared" si="3"/>
        <v>0</v>
      </c>
      <c r="K34" s="394"/>
      <c r="L34" s="394"/>
      <c r="M34" s="394"/>
      <c r="N34" s="355">
        <f t="shared" si="4"/>
        <v>0</v>
      </c>
      <c r="O34" s="394"/>
      <c r="P34" s="394"/>
      <c r="Q34" s="355">
        <f t="shared" si="7"/>
        <v>0</v>
      </c>
      <c r="R34" s="355">
        <f t="shared" si="8"/>
        <v>0</v>
      </c>
      <c r="S34" s="357"/>
      <c r="T34" s="357"/>
      <c r="U34" s="357"/>
      <c r="V34" s="357"/>
      <c r="W34" s="357"/>
      <c r="X34" s="357"/>
      <c r="Y34" s="357"/>
      <c r="Z34" s="357"/>
      <c r="AA34" s="357"/>
      <c r="AB34" s="357"/>
    </row>
    <row r="35" spans="1:28" ht="12">
      <c r="A35" s="352"/>
      <c r="B35" s="396" t="s">
        <v>608</v>
      </c>
      <c r="C35" s="353" t="s">
        <v>609</v>
      </c>
      <c r="D35" s="354"/>
      <c r="E35" s="354"/>
      <c r="F35" s="354"/>
      <c r="G35" s="355">
        <f t="shared" si="2"/>
        <v>0</v>
      </c>
      <c r="H35" s="394"/>
      <c r="I35" s="394"/>
      <c r="J35" s="355">
        <f t="shared" si="3"/>
        <v>0</v>
      </c>
      <c r="K35" s="394"/>
      <c r="L35" s="394"/>
      <c r="M35" s="394"/>
      <c r="N35" s="355">
        <f t="shared" si="4"/>
        <v>0</v>
      </c>
      <c r="O35" s="394"/>
      <c r="P35" s="394"/>
      <c r="Q35" s="355">
        <f t="shared" si="7"/>
        <v>0</v>
      </c>
      <c r="R35" s="355">
        <f t="shared" si="8"/>
        <v>0</v>
      </c>
      <c r="S35" s="357"/>
      <c r="T35" s="357"/>
      <c r="U35" s="357"/>
      <c r="V35" s="357"/>
      <c r="W35" s="357"/>
      <c r="X35" s="357"/>
      <c r="Y35" s="357"/>
      <c r="Z35" s="357"/>
      <c r="AA35" s="357"/>
      <c r="AB35" s="357"/>
    </row>
    <row r="36" spans="1:28" ht="12">
      <c r="A36" s="352"/>
      <c r="B36" s="396" t="s">
        <v>610</v>
      </c>
      <c r="C36" s="353" t="s">
        <v>611</v>
      </c>
      <c r="D36" s="354"/>
      <c r="E36" s="354"/>
      <c r="F36" s="354"/>
      <c r="G36" s="355">
        <f t="shared" si="2"/>
        <v>0</v>
      </c>
      <c r="H36" s="394"/>
      <c r="I36" s="394"/>
      <c r="J36" s="355">
        <f t="shared" si="3"/>
        <v>0</v>
      </c>
      <c r="K36" s="394"/>
      <c r="L36" s="394"/>
      <c r="M36" s="394"/>
      <c r="N36" s="355">
        <f t="shared" si="4"/>
        <v>0</v>
      </c>
      <c r="O36" s="394"/>
      <c r="P36" s="394"/>
      <c r="Q36" s="355">
        <f t="shared" si="7"/>
        <v>0</v>
      </c>
      <c r="R36" s="355">
        <f t="shared" si="8"/>
        <v>0</v>
      </c>
      <c r="S36" s="357"/>
      <c r="T36" s="357"/>
      <c r="U36" s="357"/>
      <c r="V36" s="357"/>
      <c r="W36" s="357"/>
      <c r="X36" s="357"/>
      <c r="Y36" s="357"/>
      <c r="Z36" s="357"/>
      <c r="AA36" s="357"/>
      <c r="AB36" s="357"/>
    </row>
    <row r="37" spans="1:28" ht="24">
      <c r="A37" s="352"/>
      <c r="B37" s="396" t="s">
        <v>612</v>
      </c>
      <c r="C37" s="353" t="s">
        <v>613</v>
      </c>
      <c r="D37" s="354"/>
      <c r="E37" s="354"/>
      <c r="F37" s="354"/>
      <c r="G37" s="355">
        <f t="shared" si="2"/>
        <v>0</v>
      </c>
      <c r="H37" s="394"/>
      <c r="I37" s="394"/>
      <c r="J37" s="355">
        <f t="shared" si="3"/>
        <v>0</v>
      </c>
      <c r="K37" s="394"/>
      <c r="L37" s="394"/>
      <c r="M37" s="394"/>
      <c r="N37" s="355">
        <f t="shared" si="4"/>
        <v>0</v>
      </c>
      <c r="O37" s="394"/>
      <c r="P37" s="394"/>
      <c r="Q37" s="355">
        <f t="shared" si="7"/>
        <v>0</v>
      </c>
      <c r="R37" s="355">
        <f t="shared" si="8"/>
        <v>0</v>
      </c>
      <c r="S37" s="357"/>
      <c r="T37" s="357"/>
      <c r="U37" s="357"/>
      <c r="V37" s="357"/>
      <c r="W37" s="357"/>
      <c r="X37" s="357"/>
      <c r="Y37" s="357"/>
      <c r="Z37" s="357"/>
      <c r="AA37" s="357"/>
      <c r="AB37" s="357"/>
    </row>
    <row r="38" spans="1:28" ht="12">
      <c r="A38" s="352" t="s">
        <v>560</v>
      </c>
      <c r="B38" s="396" t="s">
        <v>576</v>
      </c>
      <c r="C38" s="353" t="s">
        <v>614</v>
      </c>
      <c r="D38" s="354">
        <v>600</v>
      </c>
      <c r="E38" s="354">
        <v>0</v>
      </c>
      <c r="F38" s="354">
        <v>60</v>
      </c>
      <c r="G38" s="355">
        <f t="shared" si="2"/>
        <v>540</v>
      </c>
      <c r="H38" s="394"/>
      <c r="I38" s="394"/>
      <c r="J38" s="355">
        <f t="shared" si="3"/>
        <v>540</v>
      </c>
      <c r="K38" s="394"/>
      <c r="L38" s="394"/>
      <c r="M38" s="394"/>
      <c r="N38" s="355">
        <f t="shared" si="4"/>
        <v>0</v>
      </c>
      <c r="O38" s="394"/>
      <c r="P38" s="394"/>
      <c r="Q38" s="355">
        <f t="shared" si="7"/>
        <v>0</v>
      </c>
      <c r="R38" s="355">
        <f t="shared" si="8"/>
        <v>540</v>
      </c>
      <c r="S38" s="357"/>
      <c r="T38" s="357"/>
      <c r="U38" s="357"/>
      <c r="V38" s="357"/>
      <c r="W38" s="357"/>
      <c r="X38" s="357"/>
      <c r="Y38" s="357"/>
      <c r="Z38" s="357"/>
      <c r="AA38" s="357"/>
      <c r="AB38" s="357"/>
    </row>
    <row r="39" spans="1:28" ht="12">
      <c r="A39" s="352"/>
      <c r="B39" s="366" t="s">
        <v>615</v>
      </c>
      <c r="C39" s="367" t="s">
        <v>616</v>
      </c>
      <c r="D39" s="368">
        <f>D28+D33+D38</f>
        <v>630</v>
      </c>
      <c r="E39" s="368">
        <f aca="true" t="shared" si="10" ref="E39:P39">E28+E33+E38</f>
        <v>0</v>
      </c>
      <c r="F39" s="368">
        <f t="shared" si="10"/>
        <v>60</v>
      </c>
      <c r="G39" s="355">
        <f t="shared" si="2"/>
        <v>570</v>
      </c>
      <c r="H39" s="369">
        <f t="shared" si="10"/>
        <v>0</v>
      </c>
      <c r="I39" s="369">
        <f t="shared" si="10"/>
        <v>0</v>
      </c>
      <c r="J39" s="355">
        <f t="shared" si="3"/>
        <v>570</v>
      </c>
      <c r="K39" s="369">
        <f t="shared" si="10"/>
        <v>0</v>
      </c>
      <c r="L39" s="369">
        <f t="shared" si="10"/>
        <v>0</v>
      </c>
      <c r="M39" s="369">
        <f t="shared" si="10"/>
        <v>0</v>
      </c>
      <c r="N39" s="355">
        <f t="shared" si="4"/>
        <v>0</v>
      </c>
      <c r="O39" s="369">
        <f t="shared" si="10"/>
        <v>0</v>
      </c>
      <c r="P39" s="369">
        <f t="shared" si="10"/>
        <v>0</v>
      </c>
      <c r="Q39" s="355">
        <f t="shared" si="7"/>
        <v>0</v>
      </c>
      <c r="R39" s="355">
        <f t="shared" si="8"/>
        <v>570</v>
      </c>
      <c r="S39" s="357"/>
      <c r="T39" s="357"/>
      <c r="U39" s="357"/>
      <c r="V39" s="357"/>
      <c r="W39" s="357"/>
      <c r="X39" s="357"/>
      <c r="Y39" s="357"/>
      <c r="Z39" s="357"/>
      <c r="AA39" s="357"/>
      <c r="AB39" s="357"/>
    </row>
    <row r="40" spans="1:28" s="399" customFormat="1" ht="12">
      <c r="A40" s="370" t="s">
        <v>617</v>
      </c>
      <c r="B40" s="370" t="s">
        <v>618</v>
      </c>
      <c r="C40" s="367" t="s">
        <v>619</v>
      </c>
      <c r="D40" s="397"/>
      <c r="E40" s="397"/>
      <c r="F40" s="397"/>
      <c r="G40" s="355">
        <f t="shared" si="2"/>
        <v>0</v>
      </c>
      <c r="H40" s="397"/>
      <c r="I40" s="397"/>
      <c r="J40" s="355">
        <f t="shared" si="3"/>
        <v>0</v>
      </c>
      <c r="K40" s="397"/>
      <c r="L40" s="397"/>
      <c r="M40" s="397"/>
      <c r="N40" s="355">
        <f t="shared" si="4"/>
        <v>0</v>
      </c>
      <c r="O40" s="397"/>
      <c r="P40" s="397"/>
      <c r="Q40" s="355">
        <f t="shared" si="7"/>
        <v>0</v>
      </c>
      <c r="R40" s="355">
        <f t="shared" si="8"/>
        <v>0</v>
      </c>
      <c r="S40" s="398"/>
      <c r="T40" s="398"/>
      <c r="U40" s="398"/>
      <c r="V40" s="398"/>
      <c r="W40" s="398"/>
      <c r="X40" s="398"/>
      <c r="Y40" s="398"/>
      <c r="Z40" s="398"/>
      <c r="AA40" s="398"/>
      <c r="AB40" s="398"/>
    </row>
    <row r="41" spans="1:28" ht="12">
      <c r="A41" s="352"/>
      <c r="B41" s="370" t="s">
        <v>620</v>
      </c>
      <c r="C41" s="400" t="s">
        <v>621</v>
      </c>
      <c r="D41" s="401">
        <f>D18+D19+D20+D26+D39+D40</f>
        <v>153691</v>
      </c>
      <c r="E41" s="401">
        <f>E18+E19+E20+E26+E39+E40</f>
        <v>3982</v>
      </c>
      <c r="F41" s="401">
        <f aca="true" t="shared" si="11" ref="F41:R41">F18+F19+F20+F26+F39+F40</f>
        <v>1520</v>
      </c>
      <c r="G41" s="401">
        <f t="shared" si="11"/>
        <v>156153</v>
      </c>
      <c r="H41" s="401">
        <f t="shared" si="11"/>
        <v>0</v>
      </c>
      <c r="I41" s="401">
        <f t="shared" si="11"/>
        <v>0</v>
      </c>
      <c r="J41" s="401">
        <f t="shared" si="11"/>
        <v>156153</v>
      </c>
      <c r="K41" s="401">
        <f t="shared" si="11"/>
        <v>52918</v>
      </c>
      <c r="L41" s="401">
        <f t="shared" si="11"/>
        <v>3278</v>
      </c>
      <c r="M41" s="401">
        <f t="shared" si="11"/>
        <v>165</v>
      </c>
      <c r="N41" s="401">
        <f t="shared" si="11"/>
        <v>56031</v>
      </c>
      <c r="O41" s="401">
        <f t="shared" si="11"/>
        <v>0</v>
      </c>
      <c r="P41" s="401">
        <f t="shared" si="11"/>
        <v>0</v>
      </c>
      <c r="Q41" s="401">
        <f t="shared" si="11"/>
        <v>56031</v>
      </c>
      <c r="R41" s="401">
        <f t="shared" si="11"/>
        <v>100122</v>
      </c>
      <c r="S41" s="357"/>
      <c r="T41" s="357"/>
      <c r="U41" s="357"/>
      <c r="V41" s="357"/>
      <c r="W41" s="357"/>
      <c r="X41" s="357"/>
      <c r="Y41" s="357"/>
      <c r="Z41" s="357"/>
      <c r="AA41" s="357"/>
      <c r="AB41" s="357"/>
    </row>
    <row r="42" spans="1:18" ht="12">
      <c r="A42" s="402"/>
      <c r="B42" s="402"/>
      <c r="C42" s="402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402"/>
      <c r="B43" s="402" t="s">
        <v>622</v>
      </c>
      <c r="C43" s="402"/>
      <c r="D43" s="405"/>
      <c r="E43" s="405"/>
      <c r="F43" s="405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23.25">
      <c r="A44" s="402"/>
      <c r="B44" s="583"/>
      <c r="C44" s="402"/>
      <c r="D44" s="405"/>
      <c r="E44" s="405"/>
      <c r="F44" s="405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</row>
    <row r="45" spans="1:18" ht="12">
      <c r="A45" s="402"/>
      <c r="B45" s="407" t="s">
        <v>875</v>
      </c>
      <c r="C45" s="407"/>
      <c r="D45" s="408"/>
      <c r="E45" s="408"/>
      <c r="F45" s="408"/>
      <c r="G45" s="402"/>
      <c r="H45" s="409" t="s">
        <v>623</v>
      </c>
      <c r="I45" s="409"/>
      <c r="J45" s="409"/>
      <c r="K45" s="613"/>
      <c r="L45" s="613"/>
      <c r="M45" s="613"/>
      <c r="N45" s="613"/>
      <c r="O45" s="614" t="s">
        <v>522</v>
      </c>
      <c r="P45" s="615"/>
      <c r="Q45" s="615"/>
      <c r="R45" s="615"/>
    </row>
    <row r="46" spans="1:18" ht="12">
      <c r="A46" s="331"/>
      <c r="B46" s="581">
        <f>'справка №1-БАЛАНС'!A98</f>
        <v>42601</v>
      </c>
      <c r="C46" s="331"/>
      <c r="D46" s="410"/>
      <c r="E46" s="410"/>
      <c r="F46" s="410"/>
      <c r="G46" s="331"/>
      <c r="H46" s="331"/>
      <c r="I46" s="331" t="s">
        <v>624</v>
      </c>
      <c r="J46" s="331"/>
      <c r="K46" s="331"/>
      <c r="L46" s="331"/>
      <c r="M46" s="331"/>
      <c r="N46" s="331"/>
      <c r="O46" s="331" t="s">
        <v>625</v>
      </c>
      <c r="P46" s="331"/>
      <c r="Q46" s="331"/>
      <c r="R46" s="331"/>
    </row>
    <row r="47" spans="1:18" ht="12">
      <c r="A47" s="331"/>
      <c r="B47" s="331"/>
      <c r="C47" s="331"/>
      <c r="D47" s="410"/>
      <c r="E47" s="410"/>
      <c r="F47" s="410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</row>
    <row r="48" spans="1:18" ht="12">
      <c r="A48" s="331"/>
      <c r="B48" s="331"/>
      <c r="C48" s="331"/>
      <c r="D48" s="410"/>
      <c r="E48" s="410"/>
      <c r="F48" s="410"/>
      <c r="G48" s="331" t="s">
        <v>158</v>
      </c>
      <c r="H48" s="331"/>
      <c r="I48" s="331"/>
      <c r="J48" s="331"/>
      <c r="K48" s="331"/>
      <c r="L48" s="411" t="s">
        <v>158</v>
      </c>
      <c r="M48" s="331"/>
      <c r="N48" s="331"/>
      <c r="O48" s="331"/>
      <c r="P48" s="331"/>
      <c r="Q48" s="331"/>
      <c r="R48" s="331"/>
    </row>
    <row r="49" spans="1:18" ht="12">
      <c r="A49" s="331"/>
      <c r="B49" s="331"/>
      <c r="C49" s="331"/>
      <c r="D49" s="410"/>
      <c r="E49" s="410"/>
      <c r="F49" s="410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1:18" ht="12">
      <c r="A50" s="331"/>
      <c r="B50" s="331"/>
      <c r="C50" s="331"/>
      <c r="D50" s="410"/>
      <c r="E50" s="410" t="s">
        <v>158</v>
      </c>
      <c r="F50" s="410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</row>
    <row r="51" spans="1:18" ht="12">
      <c r="A51" s="331"/>
      <c r="B51" s="331"/>
      <c r="C51" s="331"/>
      <c r="D51" s="410"/>
      <c r="E51" s="410"/>
      <c r="F51" s="410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</row>
    <row r="52" spans="4:6" ht="12">
      <c r="D52" s="364"/>
      <c r="E52" s="364"/>
      <c r="F52" s="364"/>
    </row>
    <row r="53" spans="4:6" ht="12">
      <c r="D53" s="364"/>
      <c r="E53" s="364"/>
      <c r="F53" s="364"/>
    </row>
    <row r="54" spans="4:6" ht="12">
      <c r="D54" s="364"/>
      <c r="E54" s="364"/>
      <c r="F54" s="364"/>
    </row>
    <row r="55" spans="4:6" ht="12">
      <c r="D55" s="364"/>
      <c r="E55" s="364"/>
      <c r="F55" s="364"/>
    </row>
    <row r="56" spans="4:6" ht="12">
      <c r="D56" s="364"/>
      <c r="E56" s="364"/>
      <c r="F56" s="364"/>
    </row>
    <row r="57" spans="4:6" ht="12">
      <c r="D57" s="364"/>
      <c r="E57" s="364"/>
      <c r="F57" s="364"/>
    </row>
    <row r="58" spans="4:6" ht="12">
      <c r="D58" s="364"/>
      <c r="E58" s="364"/>
      <c r="F58" s="364"/>
    </row>
    <row r="59" spans="4:6" ht="12">
      <c r="D59" s="364"/>
      <c r="E59" s="364"/>
      <c r="F59" s="364"/>
    </row>
    <row r="60" spans="4:6" ht="12">
      <c r="D60" s="364"/>
      <c r="E60" s="364"/>
      <c r="F60" s="364"/>
    </row>
    <row r="61" spans="4:6" ht="12">
      <c r="D61" s="364"/>
      <c r="E61" s="364"/>
      <c r="F61" s="364"/>
    </row>
    <row r="62" spans="4:6" ht="12">
      <c r="D62" s="364"/>
      <c r="E62" s="364"/>
      <c r="F62" s="364"/>
    </row>
    <row r="63" spans="4:6" ht="12">
      <c r="D63" s="364"/>
      <c r="E63" s="364"/>
      <c r="F63" s="364"/>
    </row>
    <row r="64" spans="4:6" ht="12">
      <c r="D64" s="364"/>
      <c r="E64" s="364"/>
      <c r="F64" s="364"/>
    </row>
    <row r="65" spans="4:6" ht="12">
      <c r="D65" s="364"/>
      <c r="E65" s="364"/>
      <c r="F65" s="364"/>
    </row>
    <row r="66" spans="4:6" ht="12">
      <c r="D66" s="364"/>
      <c r="E66" s="364"/>
      <c r="F66" s="364"/>
    </row>
    <row r="67" spans="4:6" ht="12">
      <c r="D67" s="364"/>
      <c r="E67" s="364"/>
      <c r="F67" s="364"/>
    </row>
    <row r="68" spans="4:6" ht="12">
      <c r="D68" s="364"/>
      <c r="E68" s="364"/>
      <c r="F68" s="364"/>
    </row>
    <row r="69" spans="5:6" ht="12">
      <c r="E69" s="364"/>
      <c r="F69" s="364"/>
    </row>
    <row r="70" spans="5:6" ht="12">
      <c r="E70" s="364"/>
      <c r="F70" s="364"/>
    </row>
    <row r="71" spans="5:6" ht="12">
      <c r="E71" s="364"/>
      <c r="F71" s="364"/>
    </row>
    <row r="72" spans="5:6" ht="12">
      <c r="E72" s="364"/>
      <c r="F72" s="364"/>
    </row>
    <row r="73" spans="5:6" ht="12">
      <c r="E73" s="364"/>
      <c r="F73" s="364"/>
    </row>
    <row r="74" spans="5:6" ht="12">
      <c r="E74" s="364"/>
      <c r="F74" s="364"/>
    </row>
    <row r="75" spans="5:6" ht="12">
      <c r="E75" s="364"/>
      <c r="F75" s="364"/>
    </row>
    <row r="76" spans="5:6" ht="12">
      <c r="E76" s="364"/>
      <c r="F76" s="364"/>
    </row>
    <row r="77" spans="5:6" ht="12">
      <c r="E77" s="364"/>
      <c r="F77" s="364"/>
    </row>
    <row r="78" spans="5:6" ht="12">
      <c r="E78" s="364"/>
      <c r="F78" s="364"/>
    </row>
    <row r="79" spans="5:6" ht="12">
      <c r="E79" s="364"/>
      <c r="F79" s="364"/>
    </row>
    <row r="80" spans="5:6" ht="12">
      <c r="E80" s="364"/>
      <c r="F80" s="364"/>
    </row>
    <row r="81" spans="5:6" ht="12">
      <c r="E81" s="364"/>
      <c r="F81" s="364"/>
    </row>
    <row r="82" spans="5:6" ht="12">
      <c r="E82" s="364"/>
      <c r="F82" s="364"/>
    </row>
    <row r="83" spans="5:6" ht="12">
      <c r="E83" s="364"/>
      <c r="F83" s="364"/>
    </row>
    <row r="84" spans="5:6" ht="12">
      <c r="E84" s="364"/>
      <c r="F84" s="364"/>
    </row>
    <row r="85" spans="5:6" ht="12">
      <c r="E85" s="364"/>
      <c r="F85" s="364"/>
    </row>
    <row r="86" spans="5:6" ht="12">
      <c r="E86" s="364"/>
      <c r="F86" s="364"/>
    </row>
    <row r="87" spans="5:6" ht="12">
      <c r="E87" s="364"/>
      <c r="F87" s="364"/>
    </row>
    <row r="88" spans="5:6" ht="12">
      <c r="E88" s="364"/>
      <c r="F88" s="364"/>
    </row>
    <row r="89" spans="5:6" ht="12">
      <c r="E89" s="364"/>
      <c r="F89" s="364"/>
    </row>
    <row r="90" spans="5:6" ht="12">
      <c r="E90" s="364"/>
      <c r="F90" s="364"/>
    </row>
    <row r="91" spans="5:6" ht="12">
      <c r="E91" s="364"/>
      <c r="F91" s="364"/>
    </row>
    <row r="92" spans="5:6" ht="12">
      <c r="E92" s="364"/>
      <c r="F92" s="364"/>
    </row>
    <row r="93" spans="5:6" ht="12">
      <c r="E93" s="364"/>
      <c r="F93" s="364"/>
    </row>
    <row r="94" spans="5:6" ht="12">
      <c r="E94" s="364"/>
      <c r="F94" s="364"/>
    </row>
    <row r="95" spans="5:6" ht="12">
      <c r="E95" s="364"/>
      <c r="F95" s="364"/>
    </row>
    <row r="96" spans="5:6" ht="12">
      <c r="E96" s="364"/>
      <c r="F96" s="364"/>
    </row>
    <row r="97" spans="5:6" ht="12">
      <c r="E97" s="364"/>
      <c r="F97" s="364"/>
    </row>
    <row r="98" spans="5:6" ht="12">
      <c r="E98" s="364"/>
      <c r="F98" s="364"/>
    </row>
    <row r="99" spans="5:6" ht="12">
      <c r="E99" s="364"/>
      <c r="F99" s="364"/>
    </row>
    <row r="100" spans="5:6" ht="12">
      <c r="E100" s="364"/>
      <c r="F100" s="364"/>
    </row>
    <row r="101" spans="5:6" ht="12">
      <c r="E101" s="364"/>
      <c r="F101" s="364"/>
    </row>
    <row r="102" spans="5:6" ht="12">
      <c r="E102" s="364"/>
      <c r="F102" s="364"/>
    </row>
    <row r="103" spans="5:6" ht="12">
      <c r="E103" s="364"/>
      <c r="F103" s="364"/>
    </row>
    <row r="104" spans="5:6" ht="12">
      <c r="E104" s="364"/>
      <c r="F104" s="364"/>
    </row>
    <row r="105" spans="5:6" ht="12">
      <c r="E105" s="364"/>
      <c r="F105" s="364"/>
    </row>
    <row r="106" spans="5:6" ht="12">
      <c r="E106" s="364"/>
      <c r="F106" s="364"/>
    </row>
    <row r="107" spans="5:6" ht="12">
      <c r="E107" s="364"/>
      <c r="F107" s="364"/>
    </row>
    <row r="108" spans="5:6" ht="12">
      <c r="E108" s="364"/>
      <c r="F108" s="364"/>
    </row>
    <row r="109" spans="5:6" ht="12">
      <c r="E109" s="364"/>
      <c r="F109" s="364"/>
    </row>
    <row r="110" spans="5:6" ht="12">
      <c r="E110" s="364"/>
      <c r="F110" s="364"/>
    </row>
    <row r="111" spans="5:6" ht="12">
      <c r="E111" s="364"/>
      <c r="F111" s="364"/>
    </row>
    <row r="112" spans="5:6" ht="12">
      <c r="E112" s="364"/>
      <c r="F112" s="364"/>
    </row>
    <row r="113" spans="5:6" ht="12">
      <c r="E113" s="364"/>
      <c r="F113" s="364"/>
    </row>
    <row r="114" spans="5:6" ht="12">
      <c r="E114" s="364"/>
      <c r="F114" s="364"/>
    </row>
    <row r="115" spans="5:6" ht="12">
      <c r="E115" s="364"/>
      <c r="F115" s="364"/>
    </row>
    <row r="116" spans="5:6" ht="12">
      <c r="E116" s="364"/>
      <c r="F116" s="364"/>
    </row>
    <row r="117" spans="5:6" ht="12">
      <c r="E117" s="364"/>
      <c r="F117" s="364"/>
    </row>
    <row r="118" spans="5:6" ht="12">
      <c r="E118" s="364"/>
      <c r="F118" s="364"/>
    </row>
    <row r="119" spans="5:6" ht="12">
      <c r="E119" s="364"/>
      <c r="F119" s="364"/>
    </row>
    <row r="120" spans="5:6" ht="12">
      <c r="E120" s="364"/>
      <c r="F120" s="364"/>
    </row>
    <row r="121" spans="5:6" ht="12">
      <c r="E121" s="364"/>
      <c r="F121" s="364"/>
    </row>
    <row r="122" spans="5:6" ht="12">
      <c r="E122" s="364"/>
      <c r="F122" s="364"/>
    </row>
    <row r="123" spans="5:6" ht="12">
      <c r="E123" s="364"/>
      <c r="F123" s="364"/>
    </row>
    <row r="124" spans="5:6" ht="12">
      <c r="E124" s="364"/>
      <c r="F124" s="364"/>
    </row>
    <row r="125" spans="5:6" ht="12">
      <c r="E125" s="364"/>
      <c r="F125" s="364"/>
    </row>
    <row r="126" spans="5:6" ht="12">
      <c r="E126" s="364"/>
      <c r="F126" s="364"/>
    </row>
    <row r="127" spans="5:6" ht="12">
      <c r="E127" s="364"/>
      <c r="F127" s="364"/>
    </row>
    <row r="128" spans="5:6" ht="12">
      <c r="E128" s="364"/>
      <c r="F128" s="364"/>
    </row>
    <row r="129" spans="5:6" ht="12">
      <c r="E129" s="364"/>
      <c r="F129" s="364"/>
    </row>
    <row r="130" spans="5:6" ht="12">
      <c r="E130" s="364"/>
      <c r="F130" s="364"/>
    </row>
    <row r="131" spans="5:6" ht="12">
      <c r="E131" s="364"/>
      <c r="F131" s="364"/>
    </row>
    <row r="132" spans="5:6" ht="12">
      <c r="E132" s="364"/>
      <c r="F132" s="364"/>
    </row>
    <row r="133" spans="5:6" ht="12">
      <c r="E133" s="364"/>
      <c r="F133" s="364"/>
    </row>
    <row r="134" spans="5:6" ht="12">
      <c r="E134" s="364"/>
      <c r="F134" s="364"/>
    </row>
    <row r="135" spans="5:6" ht="12">
      <c r="E135" s="364"/>
      <c r="F135" s="364"/>
    </row>
    <row r="136" spans="5:6" ht="12">
      <c r="E136" s="364"/>
      <c r="F136" s="364"/>
    </row>
    <row r="137" spans="5:6" ht="12">
      <c r="E137" s="364"/>
      <c r="F137" s="364"/>
    </row>
    <row r="138" spans="5:6" ht="12">
      <c r="E138" s="364"/>
      <c r="F138" s="364"/>
    </row>
    <row r="139" spans="5:6" ht="12">
      <c r="E139" s="364"/>
      <c r="F139" s="364"/>
    </row>
    <row r="140" spans="5:6" ht="12">
      <c r="E140" s="364"/>
      <c r="F140" s="364"/>
    </row>
    <row r="141" spans="5:6" ht="12">
      <c r="E141" s="364"/>
      <c r="F141" s="364"/>
    </row>
    <row r="142" spans="5:6" ht="12">
      <c r="E142" s="364"/>
      <c r="F142" s="364"/>
    </row>
    <row r="143" spans="5:6" ht="12">
      <c r="E143" s="364"/>
      <c r="F143" s="364"/>
    </row>
    <row r="144" spans="5:6" ht="12">
      <c r="E144" s="364"/>
      <c r="F144" s="364"/>
    </row>
    <row r="145" spans="5:6" ht="12">
      <c r="E145" s="364"/>
      <c r="F145" s="364"/>
    </row>
    <row r="146" spans="5:6" ht="12">
      <c r="E146" s="364"/>
      <c r="F146" s="364"/>
    </row>
    <row r="147" spans="5:6" ht="12">
      <c r="E147" s="364"/>
      <c r="F147" s="364"/>
    </row>
    <row r="148" spans="5:6" ht="12">
      <c r="E148" s="364"/>
      <c r="F148" s="364"/>
    </row>
    <row r="149" spans="5:6" ht="12">
      <c r="E149" s="364"/>
      <c r="F149" s="364"/>
    </row>
    <row r="150" spans="5:6" ht="12">
      <c r="E150" s="364"/>
      <c r="F150" s="364"/>
    </row>
    <row r="151" spans="5:6" ht="12">
      <c r="E151" s="364"/>
      <c r="F151" s="364"/>
    </row>
    <row r="152" spans="5:6" ht="12">
      <c r="E152" s="364"/>
      <c r="F152" s="364"/>
    </row>
    <row r="153" spans="5:6" ht="12">
      <c r="E153" s="364"/>
      <c r="F153" s="364"/>
    </row>
    <row r="154" spans="5:6" ht="12">
      <c r="E154" s="364"/>
      <c r="F154" s="364"/>
    </row>
    <row r="155" spans="5:6" ht="12">
      <c r="E155" s="364"/>
      <c r="F155" s="364"/>
    </row>
    <row r="156" spans="5:6" ht="12">
      <c r="E156" s="364"/>
      <c r="F156" s="364"/>
    </row>
    <row r="157" spans="5:6" ht="12">
      <c r="E157" s="364"/>
      <c r="F157" s="364"/>
    </row>
    <row r="158" spans="5:6" ht="12">
      <c r="E158" s="364"/>
      <c r="F158" s="364"/>
    </row>
    <row r="159" spans="5:6" ht="12">
      <c r="E159" s="364"/>
      <c r="F159" s="364"/>
    </row>
    <row r="160" spans="5:6" ht="12">
      <c r="E160" s="364"/>
      <c r="F160" s="364"/>
    </row>
    <row r="161" spans="5:6" ht="12">
      <c r="E161" s="364"/>
      <c r="F161" s="364"/>
    </row>
    <row r="162" spans="5:6" ht="12">
      <c r="E162" s="364"/>
      <c r="F162" s="364"/>
    </row>
    <row r="163" spans="5:6" ht="12">
      <c r="E163" s="364"/>
      <c r="F163" s="364"/>
    </row>
    <row r="164" spans="5:6" ht="12">
      <c r="E164" s="364"/>
      <c r="F164" s="364"/>
    </row>
    <row r="165" spans="5:6" ht="12">
      <c r="E165" s="364"/>
      <c r="F165" s="364"/>
    </row>
    <row r="166" spans="5:6" ht="12">
      <c r="E166" s="364"/>
      <c r="F166" s="364"/>
    </row>
    <row r="167" spans="5:6" ht="12">
      <c r="E167" s="364"/>
      <c r="F167" s="364"/>
    </row>
    <row r="168" spans="5:6" ht="12">
      <c r="E168" s="364"/>
      <c r="F168" s="364"/>
    </row>
    <row r="169" spans="5:6" ht="12">
      <c r="E169" s="364"/>
      <c r="F169" s="364"/>
    </row>
    <row r="170" spans="5:6" ht="12">
      <c r="E170" s="364"/>
      <c r="F170" s="364"/>
    </row>
    <row r="171" spans="5:6" ht="12">
      <c r="E171" s="364"/>
      <c r="F171" s="364"/>
    </row>
    <row r="172" spans="5:6" ht="12">
      <c r="E172" s="364"/>
      <c r="F172" s="364"/>
    </row>
    <row r="173" spans="5:6" ht="12">
      <c r="E173" s="364"/>
      <c r="F173" s="364"/>
    </row>
    <row r="174" spans="5:6" ht="12">
      <c r="E174" s="364"/>
      <c r="F174" s="364"/>
    </row>
    <row r="175" spans="5:6" ht="12">
      <c r="E175" s="364"/>
      <c r="F175" s="364"/>
    </row>
    <row r="176" spans="5:6" ht="12">
      <c r="E176" s="364"/>
      <c r="F176" s="364"/>
    </row>
    <row r="177" spans="5:6" ht="12">
      <c r="E177" s="364"/>
      <c r="F177" s="364"/>
    </row>
    <row r="178" spans="5:6" ht="12">
      <c r="E178" s="364"/>
      <c r="F178" s="364"/>
    </row>
    <row r="179" spans="5:6" ht="12">
      <c r="E179" s="364"/>
      <c r="F179" s="364"/>
    </row>
    <row r="180" spans="5:6" ht="12">
      <c r="E180" s="364"/>
      <c r="F180" s="364"/>
    </row>
    <row r="181" spans="5:6" ht="12">
      <c r="E181" s="364"/>
      <c r="F181" s="364"/>
    </row>
    <row r="182" spans="5:6" ht="12">
      <c r="E182" s="364"/>
      <c r="F182" s="364"/>
    </row>
    <row r="183" spans="5:6" ht="12">
      <c r="E183" s="364"/>
      <c r="F183" s="364"/>
    </row>
    <row r="184" spans="5:6" ht="12">
      <c r="E184" s="364"/>
      <c r="F184" s="364"/>
    </row>
    <row r="185" spans="5:6" ht="12">
      <c r="E185" s="364"/>
      <c r="F185" s="364"/>
    </row>
    <row r="186" spans="5:6" ht="12">
      <c r="E186" s="364"/>
      <c r="F186" s="364"/>
    </row>
    <row r="187" spans="5:6" ht="12">
      <c r="E187" s="364"/>
      <c r="F187" s="364"/>
    </row>
    <row r="188" spans="5:6" ht="12">
      <c r="E188" s="364"/>
      <c r="F188" s="364"/>
    </row>
    <row r="189" spans="5:6" ht="12">
      <c r="E189" s="364"/>
      <c r="F189" s="364"/>
    </row>
    <row r="190" spans="5:6" ht="12">
      <c r="E190" s="364"/>
      <c r="F190" s="364"/>
    </row>
    <row r="191" spans="5:6" ht="12">
      <c r="E191" s="364"/>
      <c r="F191" s="364"/>
    </row>
    <row r="192" spans="5:6" ht="12">
      <c r="E192" s="364"/>
      <c r="F192" s="364"/>
    </row>
    <row r="193" spans="5:6" ht="12">
      <c r="E193" s="364"/>
      <c r="F193" s="364"/>
    </row>
    <row r="194" spans="5:6" ht="12">
      <c r="E194" s="364"/>
      <c r="F194" s="364"/>
    </row>
    <row r="195" spans="5:6" ht="12">
      <c r="E195" s="364"/>
      <c r="F195" s="364"/>
    </row>
    <row r="196" spans="5:6" ht="12">
      <c r="E196" s="364"/>
      <c r="F196" s="364"/>
    </row>
    <row r="197" spans="5:6" ht="12">
      <c r="E197" s="364"/>
      <c r="F197" s="364"/>
    </row>
    <row r="198" spans="5:6" ht="12">
      <c r="E198" s="364"/>
      <c r="F198" s="364"/>
    </row>
    <row r="199" spans="5:6" ht="12">
      <c r="E199" s="364"/>
      <c r="F199" s="364"/>
    </row>
    <row r="200" spans="5:6" ht="12">
      <c r="E200" s="364"/>
      <c r="F200" s="364"/>
    </row>
    <row r="201" spans="5:6" ht="12">
      <c r="E201" s="364"/>
      <c r="F201" s="364"/>
    </row>
    <row r="202" spans="5:6" ht="12">
      <c r="E202" s="364"/>
      <c r="F202" s="364"/>
    </row>
    <row r="203" spans="5:6" ht="12">
      <c r="E203" s="364"/>
      <c r="F203" s="364"/>
    </row>
    <row r="204" spans="5:6" ht="12">
      <c r="E204" s="364"/>
      <c r="F204" s="364"/>
    </row>
    <row r="205" spans="5:6" ht="12">
      <c r="E205" s="364"/>
      <c r="F205" s="364"/>
    </row>
    <row r="206" spans="5:6" ht="12">
      <c r="E206" s="364"/>
      <c r="F206" s="364"/>
    </row>
    <row r="207" spans="5:6" ht="12">
      <c r="E207" s="364"/>
      <c r="F207" s="364"/>
    </row>
    <row r="208" spans="5:6" ht="12">
      <c r="E208" s="364"/>
      <c r="F208" s="364"/>
    </row>
    <row r="209" spans="5:6" ht="12">
      <c r="E209" s="364"/>
      <c r="F209" s="364"/>
    </row>
    <row r="210" spans="5:6" ht="12">
      <c r="E210" s="364"/>
      <c r="F210" s="364"/>
    </row>
    <row r="211" spans="5:6" ht="12">
      <c r="E211" s="364"/>
      <c r="F211" s="364"/>
    </row>
    <row r="212" spans="5:6" ht="12">
      <c r="E212" s="364"/>
      <c r="F212" s="364"/>
    </row>
    <row r="213" spans="5:6" ht="12">
      <c r="E213" s="364"/>
      <c r="F213" s="364"/>
    </row>
    <row r="214" spans="5:6" ht="12">
      <c r="E214" s="364"/>
      <c r="F214" s="364"/>
    </row>
    <row r="215" spans="5:6" ht="12">
      <c r="E215" s="364"/>
      <c r="F215" s="364"/>
    </row>
    <row r="216" spans="5:6" ht="12">
      <c r="E216" s="364"/>
      <c r="F216" s="364"/>
    </row>
    <row r="217" spans="5:6" ht="12">
      <c r="E217" s="364"/>
      <c r="F217" s="364"/>
    </row>
    <row r="218" spans="5:6" ht="12">
      <c r="E218" s="364"/>
      <c r="F218" s="364"/>
    </row>
    <row r="219" spans="5:6" ht="12">
      <c r="E219" s="364"/>
      <c r="F219" s="364"/>
    </row>
    <row r="220" spans="5:6" ht="12">
      <c r="E220" s="364"/>
      <c r="F220" s="364"/>
    </row>
    <row r="221" spans="5:6" ht="12">
      <c r="E221" s="364"/>
      <c r="F221" s="364"/>
    </row>
    <row r="222" spans="5:6" ht="12">
      <c r="E222" s="364"/>
      <c r="F222" s="364"/>
    </row>
    <row r="223" spans="5:6" ht="12">
      <c r="E223" s="364"/>
      <c r="F223" s="364"/>
    </row>
    <row r="224" spans="5:6" ht="12">
      <c r="E224" s="364"/>
      <c r="F224" s="364"/>
    </row>
    <row r="225" spans="5:6" ht="12">
      <c r="E225" s="364"/>
      <c r="F225" s="364"/>
    </row>
    <row r="226" spans="5:6" ht="12">
      <c r="E226" s="364"/>
      <c r="F226" s="364"/>
    </row>
    <row r="227" spans="5:6" ht="12">
      <c r="E227" s="364"/>
      <c r="F227" s="364"/>
    </row>
    <row r="228" spans="5:6" ht="12">
      <c r="E228" s="364"/>
      <c r="F228" s="364"/>
    </row>
    <row r="229" spans="5:6" ht="12">
      <c r="E229" s="364"/>
      <c r="F229" s="364"/>
    </row>
    <row r="230" spans="5:6" ht="12">
      <c r="E230" s="364"/>
      <c r="F230" s="364"/>
    </row>
    <row r="231" spans="5:6" ht="12">
      <c r="E231" s="364"/>
      <c r="F231" s="364"/>
    </row>
    <row r="232" spans="5:6" ht="12">
      <c r="E232" s="364"/>
      <c r="F232" s="364"/>
    </row>
    <row r="233" spans="5:6" ht="12">
      <c r="E233" s="364"/>
      <c r="F233" s="364"/>
    </row>
  </sheetData>
  <sheetProtection/>
  <mergeCells count="12">
    <mergeCell ref="A2:B2"/>
    <mergeCell ref="C2:H2"/>
    <mergeCell ref="A4:B4"/>
    <mergeCell ref="C4:E4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E5" sqref="E5"/>
    </sheetView>
  </sheetViews>
  <sheetFormatPr defaultColWidth="10.75390625" defaultRowHeight="12.75"/>
  <cols>
    <col min="1" max="1" width="39.125" style="333" customWidth="1"/>
    <col min="2" max="2" width="10.375" style="482" customWidth="1"/>
    <col min="3" max="3" width="8.75390625" style="333" customWidth="1"/>
    <col min="4" max="4" width="7.375" style="333" customWidth="1"/>
    <col min="5" max="5" width="9.00390625" style="333" customWidth="1"/>
    <col min="6" max="6" width="6.875" style="333" customWidth="1"/>
    <col min="7" max="26" width="10.75390625" style="333" hidden="1" customWidth="1"/>
    <col min="27" max="16384" width="10.75390625" style="333" customWidth="1"/>
  </cols>
  <sheetData>
    <row r="1" spans="1:6" ht="24" customHeight="1">
      <c r="A1" s="626" t="s">
        <v>626</v>
      </c>
      <c r="B1" s="626"/>
      <c r="C1" s="626"/>
      <c r="D1" s="626"/>
      <c r="E1" s="626"/>
      <c r="F1" s="412"/>
    </row>
    <row r="2" spans="1:6" ht="12">
      <c r="A2" s="413"/>
      <c r="B2" s="414"/>
      <c r="C2" s="415"/>
      <c r="D2" s="357"/>
      <c r="E2" s="416"/>
      <c r="F2" s="417"/>
    </row>
    <row r="3" spans="1:15" ht="13.5" customHeight="1">
      <c r="A3" s="418" t="s">
        <v>383</v>
      </c>
      <c r="B3" s="627" t="str">
        <f>'[1]справка №1-БАЛАНС'!E3</f>
        <v>"СВИЛОЗА" АД</v>
      </c>
      <c r="C3" s="628"/>
      <c r="D3" s="289" t="s">
        <v>2</v>
      </c>
      <c r="E3" s="357">
        <f>'[1]справка №1-БАЛАНС'!H3</f>
        <v>814191178</v>
      </c>
      <c r="F3" s="411"/>
      <c r="G3" s="419"/>
      <c r="H3" s="419"/>
      <c r="I3" s="419"/>
      <c r="J3" s="419"/>
      <c r="K3" s="419"/>
      <c r="L3" s="419"/>
      <c r="M3" s="419"/>
      <c r="N3" s="419"/>
      <c r="O3" s="419"/>
    </row>
    <row r="4" spans="1:18" ht="16.5" customHeight="1">
      <c r="A4" s="273" t="s">
        <v>531</v>
      </c>
      <c r="B4" s="334"/>
      <c r="C4" s="335"/>
      <c r="D4" s="335"/>
      <c r="E4" s="335"/>
      <c r="F4" s="335"/>
      <c r="G4" s="335"/>
      <c r="H4" s="335"/>
      <c r="I4" s="336"/>
      <c r="J4" s="336"/>
      <c r="K4" s="336"/>
      <c r="L4" s="336"/>
      <c r="M4" s="337"/>
      <c r="N4" s="335"/>
      <c r="O4" s="335"/>
      <c r="P4" s="336"/>
      <c r="Q4" s="336"/>
      <c r="R4" s="289"/>
    </row>
    <row r="5" spans="1:15" ht="30">
      <c r="A5" s="420" t="s">
        <v>4</v>
      </c>
      <c r="B5" s="629"/>
      <c r="C5" s="630"/>
      <c r="D5" s="290" t="s">
        <v>878</v>
      </c>
      <c r="E5" s="357" t="str">
        <f>'[1]справка №1-БАЛАНС'!H4</f>
        <v> </v>
      </c>
      <c r="F5" s="421"/>
      <c r="G5" s="422"/>
      <c r="H5" s="422"/>
      <c r="I5" s="422"/>
      <c r="J5" s="422"/>
      <c r="K5" s="422"/>
      <c r="L5" s="422"/>
      <c r="M5" s="422"/>
      <c r="N5" s="422"/>
      <c r="O5" s="422"/>
    </row>
    <row r="6" spans="1:5" ht="12.75" customHeight="1">
      <c r="A6" s="423" t="s">
        <v>627</v>
      </c>
      <c r="B6" s="424"/>
      <c r="C6" s="425"/>
      <c r="D6" s="357"/>
      <c r="E6" s="426" t="s">
        <v>628</v>
      </c>
    </row>
    <row r="7" spans="1:14" s="344" customFormat="1" ht="36">
      <c r="A7" s="427" t="s">
        <v>463</v>
      </c>
      <c r="B7" s="428" t="s">
        <v>7</v>
      </c>
      <c r="C7" s="429" t="s">
        <v>629</v>
      </c>
      <c r="D7" s="430" t="s">
        <v>630</v>
      </c>
      <c r="E7" s="430"/>
      <c r="F7" s="431"/>
      <c r="G7" s="432"/>
      <c r="H7" s="432"/>
      <c r="I7" s="432"/>
      <c r="J7" s="432"/>
      <c r="K7" s="432"/>
      <c r="L7" s="432"/>
      <c r="M7" s="432"/>
      <c r="N7" s="432"/>
    </row>
    <row r="8" spans="1:15" s="344" customFormat="1" ht="24">
      <c r="A8" s="427"/>
      <c r="B8" s="433"/>
      <c r="C8" s="429"/>
      <c r="D8" s="434" t="s">
        <v>631</v>
      </c>
      <c r="E8" s="435" t="s">
        <v>632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s="344" customFormat="1" ht="12">
      <c r="A9" s="436" t="s">
        <v>13</v>
      </c>
      <c r="B9" s="433" t="s">
        <v>14</v>
      </c>
      <c r="C9" s="436">
        <v>1</v>
      </c>
      <c r="D9" s="436">
        <v>2</v>
      </c>
      <c r="E9" s="436">
        <v>3</v>
      </c>
      <c r="F9" s="431"/>
      <c r="G9" s="432"/>
      <c r="H9" s="432"/>
      <c r="I9" s="432"/>
      <c r="J9" s="432"/>
      <c r="K9" s="432"/>
      <c r="L9" s="432"/>
      <c r="M9" s="432"/>
      <c r="N9" s="432"/>
      <c r="O9" s="432"/>
    </row>
    <row r="10" spans="1:6" ht="12">
      <c r="A10" s="434" t="s">
        <v>633</v>
      </c>
      <c r="B10" s="437" t="s">
        <v>634</v>
      </c>
      <c r="C10" s="438"/>
      <c r="D10" s="438"/>
      <c r="E10" s="439">
        <f>C10-D10</f>
        <v>0</v>
      </c>
      <c r="F10" s="440"/>
    </row>
    <row r="11" spans="1:6" ht="12">
      <c r="A11" s="434" t="s">
        <v>635</v>
      </c>
      <c r="B11" s="441"/>
      <c r="C11" s="442"/>
      <c r="D11" s="442"/>
      <c r="E11" s="439"/>
      <c r="F11" s="440"/>
    </row>
    <row r="12" spans="1:15" ht="12">
      <c r="A12" s="443" t="s">
        <v>636</v>
      </c>
      <c r="B12" s="444" t="s">
        <v>637</v>
      </c>
      <c r="C12" s="445">
        <f>SUM(C13:C15)</f>
        <v>0</v>
      </c>
      <c r="D12" s="445">
        <f>SUM(D13:D15)</f>
        <v>0</v>
      </c>
      <c r="E12" s="439">
        <f>SUM(E13:E15)</f>
        <v>0</v>
      </c>
      <c r="F12" s="440"/>
      <c r="G12" s="357"/>
      <c r="H12" s="357"/>
      <c r="I12" s="357"/>
      <c r="J12" s="357"/>
      <c r="K12" s="357"/>
      <c r="L12" s="357"/>
      <c r="M12" s="357"/>
      <c r="N12" s="357"/>
      <c r="O12" s="357"/>
    </row>
    <row r="13" spans="1:6" ht="12">
      <c r="A13" s="443" t="s">
        <v>638</v>
      </c>
      <c r="B13" s="444" t="s">
        <v>639</v>
      </c>
      <c r="C13" s="438"/>
      <c r="D13" s="438"/>
      <c r="E13" s="439">
        <f aca="true" t="shared" si="0" ref="E13:E43">C13-D13</f>
        <v>0</v>
      </c>
      <c r="F13" s="440"/>
    </row>
    <row r="14" spans="1:6" ht="12">
      <c r="A14" s="443" t="s">
        <v>640</v>
      </c>
      <c r="B14" s="444" t="s">
        <v>641</v>
      </c>
      <c r="C14" s="438">
        <v>0</v>
      </c>
      <c r="D14" s="438">
        <v>0</v>
      </c>
      <c r="E14" s="439">
        <f t="shared" si="0"/>
        <v>0</v>
      </c>
      <c r="F14" s="440"/>
    </row>
    <row r="15" spans="1:6" ht="12">
      <c r="A15" s="443" t="s">
        <v>642</v>
      </c>
      <c r="B15" s="444" t="s">
        <v>643</v>
      </c>
      <c r="C15" s="438"/>
      <c r="D15" s="438"/>
      <c r="E15" s="439">
        <f t="shared" si="0"/>
        <v>0</v>
      </c>
      <c r="F15" s="440"/>
    </row>
    <row r="16" spans="1:6" ht="12">
      <c r="A16" s="443" t="s">
        <v>644</v>
      </c>
      <c r="B16" s="444" t="s">
        <v>645</v>
      </c>
      <c r="C16" s="438">
        <v>540</v>
      </c>
      <c r="D16" s="438"/>
      <c r="E16" s="439">
        <f t="shared" si="0"/>
        <v>540</v>
      </c>
      <c r="F16" s="440"/>
    </row>
    <row r="17" spans="1:15" ht="12">
      <c r="A17" s="443" t="s">
        <v>646</v>
      </c>
      <c r="B17" s="444" t="s">
        <v>647</v>
      </c>
      <c r="C17" s="445">
        <f>+C18+C19</f>
        <v>0</v>
      </c>
      <c r="D17" s="445">
        <f>+D18+D19</f>
        <v>0</v>
      </c>
      <c r="E17" s="439">
        <f t="shared" si="0"/>
        <v>0</v>
      </c>
      <c r="F17" s="440"/>
      <c r="G17" s="357"/>
      <c r="H17" s="357"/>
      <c r="I17" s="357"/>
      <c r="J17" s="357"/>
      <c r="K17" s="357"/>
      <c r="L17" s="357"/>
      <c r="M17" s="357"/>
      <c r="N17" s="357"/>
      <c r="O17" s="357"/>
    </row>
    <row r="18" spans="1:6" ht="12">
      <c r="A18" s="443" t="s">
        <v>648</v>
      </c>
      <c r="B18" s="444" t="s">
        <v>649</v>
      </c>
      <c r="C18" s="438"/>
      <c r="D18" s="438"/>
      <c r="E18" s="439">
        <f t="shared" si="0"/>
        <v>0</v>
      </c>
      <c r="F18" s="440"/>
    </row>
    <row r="19" spans="1:6" ht="12">
      <c r="A19" s="443" t="s">
        <v>642</v>
      </c>
      <c r="B19" s="444" t="s">
        <v>650</v>
      </c>
      <c r="C19" s="438"/>
      <c r="D19" s="438"/>
      <c r="E19" s="439">
        <f t="shared" si="0"/>
        <v>0</v>
      </c>
      <c r="F19" s="440"/>
    </row>
    <row r="20" spans="1:15" ht="12">
      <c r="A20" s="446" t="s">
        <v>651</v>
      </c>
      <c r="B20" s="437" t="s">
        <v>652</v>
      </c>
      <c r="C20" s="442">
        <f>C12+C16+C17</f>
        <v>540</v>
      </c>
      <c r="D20" s="442">
        <f>D12+D16+D17</f>
        <v>0</v>
      </c>
      <c r="E20" s="447">
        <f>E12+E16+E17</f>
        <v>540</v>
      </c>
      <c r="F20" s="440"/>
      <c r="G20" s="357"/>
      <c r="H20" s="357"/>
      <c r="I20" s="357"/>
      <c r="J20" s="357"/>
      <c r="K20" s="357"/>
      <c r="L20" s="357"/>
      <c r="M20" s="357"/>
      <c r="N20" s="357"/>
      <c r="O20" s="357"/>
    </row>
    <row r="21" spans="1:6" ht="12">
      <c r="A21" s="434" t="s">
        <v>653</v>
      </c>
      <c r="B21" s="441"/>
      <c r="C21" s="445"/>
      <c r="D21" s="442"/>
      <c r="E21" s="439">
        <f t="shared" si="0"/>
        <v>0</v>
      </c>
      <c r="F21" s="440"/>
    </row>
    <row r="22" spans="1:6" ht="12">
      <c r="A22" s="443" t="s">
        <v>654</v>
      </c>
      <c r="B22" s="437" t="s">
        <v>655</v>
      </c>
      <c r="C22" s="438">
        <v>31</v>
      </c>
      <c r="D22" s="438"/>
      <c r="E22" s="439">
        <f t="shared" si="0"/>
        <v>31</v>
      </c>
      <c r="F22" s="440"/>
    </row>
    <row r="23" spans="1:6" ht="12">
      <c r="A23" s="443"/>
      <c r="B23" s="441"/>
      <c r="C23" s="445"/>
      <c r="D23" s="442"/>
      <c r="E23" s="439"/>
      <c r="F23" s="440"/>
    </row>
    <row r="24" spans="1:6" ht="12">
      <c r="A24" s="434" t="s">
        <v>656</v>
      </c>
      <c r="B24" s="448"/>
      <c r="C24" s="445"/>
      <c r="D24" s="442"/>
      <c r="E24" s="439"/>
      <c r="F24" s="440"/>
    </row>
    <row r="25" spans="1:15" ht="12">
      <c r="A25" s="443" t="s">
        <v>657</v>
      </c>
      <c r="B25" s="444" t="s">
        <v>658</v>
      </c>
      <c r="C25" s="445">
        <f>SUM(C26:C28)</f>
        <v>0</v>
      </c>
      <c r="D25" s="445">
        <f>SUM(D26:D28)</f>
        <v>0</v>
      </c>
      <c r="E25" s="439">
        <f>SUM(E26:E28)</f>
        <v>0</v>
      </c>
      <c r="F25" s="440"/>
      <c r="G25" s="357"/>
      <c r="H25" s="357"/>
      <c r="I25" s="357"/>
      <c r="J25" s="357"/>
      <c r="K25" s="357"/>
      <c r="L25" s="357"/>
      <c r="M25" s="357"/>
      <c r="N25" s="357"/>
      <c r="O25" s="357"/>
    </row>
    <row r="26" spans="1:6" ht="12">
      <c r="A26" s="443" t="s">
        <v>659</v>
      </c>
      <c r="B26" s="444" t="s">
        <v>660</v>
      </c>
      <c r="C26" s="438"/>
      <c r="D26" s="438"/>
      <c r="E26" s="439">
        <f t="shared" si="0"/>
        <v>0</v>
      </c>
      <c r="F26" s="440"/>
    </row>
    <row r="27" spans="1:6" ht="12">
      <c r="A27" s="443" t="s">
        <v>661</v>
      </c>
      <c r="B27" s="444" t="s">
        <v>662</v>
      </c>
      <c r="C27" s="438">
        <v>0</v>
      </c>
      <c r="D27" s="438">
        <v>0</v>
      </c>
      <c r="E27" s="439">
        <f t="shared" si="0"/>
        <v>0</v>
      </c>
      <c r="F27" s="440"/>
    </row>
    <row r="28" spans="1:6" ht="12">
      <c r="A28" s="443" t="s">
        <v>663</v>
      </c>
      <c r="B28" s="444" t="s">
        <v>664</v>
      </c>
      <c r="C28" s="438">
        <v>0</v>
      </c>
      <c r="D28" s="438">
        <v>0</v>
      </c>
      <c r="E28" s="439">
        <f t="shared" si="0"/>
        <v>0</v>
      </c>
      <c r="F28" s="440"/>
    </row>
    <row r="29" spans="1:6" ht="12">
      <c r="A29" s="443" t="s">
        <v>665</v>
      </c>
      <c r="B29" s="444" t="s">
        <v>666</v>
      </c>
      <c r="C29" s="438">
        <v>10471</v>
      </c>
      <c r="D29" s="438">
        <v>10471</v>
      </c>
      <c r="E29" s="439">
        <f t="shared" si="0"/>
        <v>0</v>
      </c>
      <c r="F29" s="440"/>
    </row>
    <row r="30" spans="1:6" ht="12">
      <c r="A30" s="443" t="s">
        <v>667</v>
      </c>
      <c r="B30" s="444" t="s">
        <v>668</v>
      </c>
      <c r="C30" s="438">
        <v>1621</v>
      </c>
      <c r="D30" s="438">
        <v>1621</v>
      </c>
      <c r="E30" s="439">
        <f t="shared" si="0"/>
        <v>0</v>
      </c>
      <c r="F30" s="440"/>
    </row>
    <row r="31" spans="1:6" ht="12">
      <c r="A31" s="443" t="s">
        <v>669</v>
      </c>
      <c r="B31" s="444" t="s">
        <v>670</v>
      </c>
      <c r="C31" s="438">
        <v>1436</v>
      </c>
      <c r="D31" s="438">
        <v>1436</v>
      </c>
      <c r="E31" s="439">
        <f t="shared" si="0"/>
        <v>0</v>
      </c>
      <c r="F31" s="440"/>
    </row>
    <row r="32" spans="1:6" ht="12">
      <c r="A32" s="443" t="s">
        <v>671</v>
      </c>
      <c r="B32" s="444" t="s">
        <v>672</v>
      </c>
      <c r="C32" s="438">
        <v>0</v>
      </c>
      <c r="D32" s="438">
        <v>0</v>
      </c>
      <c r="E32" s="439">
        <f t="shared" si="0"/>
        <v>0</v>
      </c>
      <c r="F32" s="440"/>
    </row>
    <row r="33" spans="1:6" ht="12">
      <c r="A33" s="443" t="s">
        <v>673</v>
      </c>
      <c r="B33" s="444" t="s">
        <v>674</v>
      </c>
      <c r="C33" s="438"/>
      <c r="D33" s="438"/>
      <c r="E33" s="439">
        <f t="shared" si="0"/>
        <v>0</v>
      </c>
      <c r="F33" s="440"/>
    </row>
    <row r="34" spans="1:15" ht="12">
      <c r="A34" s="443" t="s">
        <v>675</v>
      </c>
      <c r="B34" s="444" t="s">
        <v>676</v>
      </c>
      <c r="C34" s="449">
        <f>SUM(C35:C38)</f>
        <v>2502</v>
      </c>
      <c r="D34" s="449">
        <f>SUM(D35:D38)</f>
        <v>2502</v>
      </c>
      <c r="E34" s="450">
        <f>SUM(E35:E38)</f>
        <v>0</v>
      </c>
      <c r="F34" s="440"/>
      <c r="G34" s="357"/>
      <c r="H34" s="357"/>
      <c r="I34" s="357"/>
      <c r="J34" s="357"/>
      <c r="K34" s="357"/>
      <c r="L34" s="357"/>
      <c r="M34" s="357"/>
      <c r="N34" s="357"/>
      <c r="O34" s="357"/>
    </row>
    <row r="35" spans="1:6" ht="12">
      <c r="A35" s="443" t="s">
        <v>677</v>
      </c>
      <c r="B35" s="444" t="s">
        <v>678</v>
      </c>
      <c r="C35" s="438">
        <v>0</v>
      </c>
      <c r="D35" s="438">
        <v>0</v>
      </c>
      <c r="E35" s="439">
        <f t="shared" si="0"/>
        <v>0</v>
      </c>
      <c r="F35" s="440"/>
    </row>
    <row r="36" spans="1:6" ht="12">
      <c r="A36" s="443" t="s">
        <v>679</v>
      </c>
      <c r="B36" s="444" t="s">
        <v>680</v>
      </c>
      <c r="C36" s="438">
        <v>2502</v>
      </c>
      <c r="D36" s="438">
        <v>2502</v>
      </c>
      <c r="E36" s="439">
        <f t="shared" si="0"/>
        <v>0</v>
      </c>
      <c r="F36" s="440"/>
    </row>
    <row r="37" spans="1:6" ht="12">
      <c r="A37" s="443" t="s">
        <v>681</v>
      </c>
      <c r="B37" s="444" t="s">
        <v>682</v>
      </c>
      <c r="C37" s="438"/>
      <c r="D37" s="438"/>
      <c r="E37" s="439">
        <f t="shared" si="0"/>
        <v>0</v>
      </c>
      <c r="F37" s="440"/>
    </row>
    <row r="38" spans="1:6" ht="12">
      <c r="A38" s="443" t="s">
        <v>683</v>
      </c>
      <c r="B38" s="444" t="s">
        <v>684</v>
      </c>
      <c r="C38" s="438"/>
      <c r="D38" s="438"/>
      <c r="E38" s="439">
        <f t="shared" si="0"/>
        <v>0</v>
      </c>
      <c r="F38" s="440"/>
    </row>
    <row r="39" spans="1:15" ht="12">
      <c r="A39" s="443" t="s">
        <v>685</v>
      </c>
      <c r="B39" s="444" t="s">
        <v>686</v>
      </c>
      <c r="C39" s="449">
        <f>SUM(C40:C43)</f>
        <v>3010</v>
      </c>
      <c r="D39" s="449">
        <f>SUM(D40:D43)</f>
        <v>3010</v>
      </c>
      <c r="E39" s="450">
        <f>SUM(E40:E43)</f>
        <v>0</v>
      </c>
      <c r="F39" s="440"/>
      <c r="G39" s="357"/>
      <c r="H39" s="357"/>
      <c r="I39" s="357"/>
      <c r="J39" s="357"/>
      <c r="K39" s="357"/>
      <c r="L39" s="357"/>
      <c r="M39" s="357"/>
      <c r="N39" s="357"/>
      <c r="O39" s="357"/>
    </row>
    <row r="40" spans="1:6" ht="12">
      <c r="A40" s="443" t="s">
        <v>687</v>
      </c>
      <c r="B40" s="444" t="s">
        <v>688</v>
      </c>
      <c r="C40" s="438"/>
      <c r="D40" s="438"/>
      <c r="E40" s="439">
        <f t="shared" si="0"/>
        <v>0</v>
      </c>
      <c r="F40" s="440"/>
    </row>
    <row r="41" spans="1:6" ht="12">
      <c r="A41" s="443" t="s">
        <v>689</v>
      </c>
      <c r="B41" s="444" t="s">
        <v>690</v>
      </c>
      <c r="C41" s="438"/>
      <c r="D41" s="438"/>
      <c r="E41" s="439">
        <f t="shared" si="0"/>
        <v>0</v>
      </c>
      <c r="F41" s="440"/>
    </row>
    <row r="42" spans="1:6" ht="12">
      <c r="A42" s="443" t="s">
        <v>691</v>
      </c>
      <c r="B42" s="444" t="s">
        <v>692</v>
      </c>
      <c r="C42" s="438"/>
      <c r="D42" s="438"/>
      <c r="E42" s="439">
        <f t="shared" si="0"/>
        <v>0</v>
      </c>
      <c r="F42" s="440"/>
    </row>
    <row r="43" spans="1:6" ht="12">
      <c r="A43" s="443" t="s">
        <v>693</v>
      </c>
      <c r="B43" s="444" t="s">
        <v>694</v>
      </c>
      <c r="C43" s="438">
        <f>2927+83</f>
        <v>3010</v>
      </c>
      <c r="D43" s="438">
        <v>3010</v>
      </c>
      <c r="E43" s="439">
        <f t="shared" si="0"/>
        <v>0</v>
      </c>
      <c r="F43" s="440"/>
    </row>
    <row r="44" spans="1:15" ht="12">
      <c r="A44" s="446" t="s">
        <v>695</v>
      </c>
      <c r="B44" s="437" t="s">
        <v>696</v>
      </c>
      <c r="C44" s="442">
        <f>C25+C29+C30+C32+C31+C33+C34+C39</f>
        <v>19040</v>
      </c>
      <c r="D44" s="442">
        <f>D25+D29+D30+D32+D31+D33+D34+D39</f>
        <v>19040</v>
      </c>
      <c r="E44" s="447">
        <f>E25+E29+E30+E32+E31+E33+E34+E39</f>
        <v>0</v>
      </c>
      <c r="F44" s="440"/>
      <c r="G44" s="357"/>
      <c r="H44" s="357"/>
      <c r="I44" s="357"/>
      <c r="J44" s="357"/>
      <c r="K44" s="357"/>
      <c r="L44" s="357"/>
      <c r="M44" s="357"/>
      <c r="N44" s="357"/>
      <c r="O44" s="357"/>
    </row>
    <row r="45" spans="1:15" ht="12">
      <c r="A45" s="434" t="s">
        <v>697</v>
      </c>
      <c r="B45" s="441" t="s">
        <v>698</v>
      </c>
      <c r="C45" s="451">
        <f>C44+C22+C20+C10</f>
        <v>19611</v>
      </c>
      <c r="D45" s="451">
        <f>D44+D22+D20+D10</f>
        <v>19040</v>
      </c>
      <c r="E45" s="447">
        <f>E44+E22+E20+E10</f>
        <v>571</v>
      </c>
      <c r="F45" s="440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27" ht="12">
      <c r="A46" s="452"/>
      <c r="B46" s="453"/>
      <c r="C46" s="454"/>
      <c r="D46" s="454"/>
      <c r="E46" s="454"/>
      <c r="F46" s="440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</row>
    <row r="47" spans="1:27" ht="12">
      <c r="A47" s="452"/>
      <c r="B47" s="453"/>
      <c r="C47" s="454"/>
      <c r="D47" s="454"/>
      <c r="E47" s="454"/>
      <c r="F47" s="440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</row>
    <row r="48" spans="1:6" ht="12">
      <c r="A48" s="452" t="s">
        <v>699</v>
      </c>
      <c r="B48" s="453"/>
      <c r="C48" s="456"/>
      <c r="D48" s="456"/>
      <c r="E48" s="456"/>
      <c r="F48" s="431" t="s">
        <v>275</v>
      </c>
    </row>
    <row r="49" spans="1:6" s="344" customFormat="1" ht="60">
      <c r="A49" s="427" t="s">
        <v>463</v>
      </c>
      <c r="B49" s="428" t="s">
        <v>7</v>
      </c>
      <c r="C49" s="457" t="s">
        <v>700</v>
      </c>
      <c r="D49" s="430" t="s">
        <v>701</v>
      </c>
      <c r="E49" s="430"/>
      <c r="F49" s="430" t="s">
        <v>702</v>
      </c>
    </row>
    <row r="50" spans="1:6" s="344" customFormat="1" ht="24">
      <c r="A50" s="427"/>
      <c r="B50" s="433"/>
      <c r="C50" s="457"/>
      <c r="D50" s="434" t="s">
        <v>631</v>
      </c>
      <c r="E50" s="434" t="s">
        <v>632</v>
      </c>
      <c r="F50" s="430"/>
    </row>
    <row r="51" spans="1:6" s="344" customFormat="1" ht="12">
      <c r="A51" s="436" t="s">
        <v>13</v>
      </c>
      <c r="B51" s="433" t="s">
        <v>14</v>
      </c>
      <c r="C51" s="436">
        <v>1</v>
      </c>
      <c r="D51" s="436">
        <v>2</v>
      </c>
      <c r="E51" s="458">
        <v>3</v>
      </c>
      <c r="F51" s="458">
        <v>4</v>
      </c>
    </row>
    <row r="52" spans="1:6" ht="12">
      <c r="A52" s="434" t="s">
        <v>703</v>
      </c>
      <c r="B52" s="448"/>
      <c r="C52" s="451"/>
      <c r="D52" s="451"/>
      <c r="E52" s="451"/>
      <c r="F52" s="459"/>
    </row>
    <row r="53" spans="1:16" ht="24">
      <c r="A53" s="443" t="s">
        <v>704</v>
      </c>
      <c r="B53" s="444" t="s">
        <v>705</v>
      </c>
      <c r="C53" s="451">
        <f>SUM(C54:C56)</f>
        <v>4704</v>
      </c>
      <c r="D53" s="451">
        <f>SUM(D54:D56)</f>
        <v>0</v>
      </c>
      <c r="E53" s="445">
        <f>C53-D53</f>
        <v>4704</v>
      </c>
      <c r="F53" s="442">
        <f>SUM(F54:F56)</f>
        <v>0</v>
      </c>
      <c r="G53" s="357"/>
      <c r="H53" s="357"/>
      <c r="I53" s="357"/>
      <c r="J53" s="357"/>
      <c r="K53" s="357"/>
      <c r="L53" s="357"/>
      <c r="M53" s="357"/>
      <c r="N53" s="357"/>
      <c r="O53" s="357"/>
      <c r="P53" s="357"/>
    </row>
    <row r="54" spans="1:6" ht="12">
      <c r="A54" s="443" t="s">
        <v>706</v>
      </c>
      <c r="B54" s="444" t="s">
        <v>707</v>
      </c>
      <c r="C54" s="438">
        <f>4545+159</f>
        <v>4704</v>
      </c>
      <c r="D54" s="438"/>
      <c r="E54" s="445">
        <f>C54-D54</f>
        <v>4704</v>
      </c>
      <c r="F54" s="438"/>
    </row>
    <row r="55" spans="1:6" ht="12">
      <c r="A55" s="443" t="s">
        <v>708</v>
      </c>
      <c r="B55" s="444" t="s">
        <v>709</v>
      </c>
      <c r="C55" s="438"/>
      <c r="D55" s="438"/>
      <c r="E55" s="445">
        <f aca="true" t="shared" si="1" ref="E55:E96">C55-D55</f>
        <v>0</v>
      </c>
      <c r="F55" s="438"/>
    </row>
    <row r="56" spans="1:6" ht="12">
      <c r="A56" s="443" t="s">
        <v>693</v>
      </c>
      <c r="B56" s="444" t="s">
        <v>710</v>
      </c>
      <c r="C56" s="438">
        <v>0</v>
      </c>
      <c r="D56" s="438">
        <v>0</v>
      </c>
      <c r="E56" s="445">
        <f t="shared" si="1"/>
        <v>0</v>
      </c>
      <c r="F56" s="438"/>
    </row>
    <row r="57" spans="1:16" ht="24">
      <c r="A57" s="443" t="s">
        <v>711</v>
      </c>
      <c r="B57" s="444" t="s">
        <v>712</v>
      </c>
      <c r="C57" s="451">
        <f>C58+C60</f>
        <v>21732</v>
      </c>
      <c r="D57" s="451">
        <f>D58+D60</f>
        <v>0</v>
      </c>
      <c r="E57" s="445">
        <f t="shared" si="1"/>
        <v>21732</v>
      </c>
      <c r="F57" s="451">
        <f>F58+F60</f>
        <v>0</v>
      </c>
      <c r="G57" s="357"/>
      <c r="H57" s="357"/>
      <c r="I57" s="357"/>
      <c r="J57" s="357"/>
      <c r="K57" s="357"/>
      <c r="L57" s="357"/>
      <c r="M57" s="357"/>
      <c r="N57" s="357"/>
      <c r="O57" s="357"/>
      <c r="P57" s="357"/>
    </row>
    <row r="58" spans="1:6" ht="12">
      <c r="A58" s="443" t="s">
        <v>713</v>
      </c>
      <c r="B58" s="444" t="s">
        <v>714</v>
      </c>
      <c r="C58" s="438">
        <f>13585+8147</f>
        <v>21732</v>
      </c>
      <c r="D58" s="438"/>
      <c r="E58" s="445">
        <f t="shared" si="1"/>
        <v>21732</v>
      </c>
      <c r="F58" s="438"/>
    </row>
    <row r="59" spans="1:6" ht="12">
      <c r="A59" s="460" t="s">
        <v>715</v>
      </c>
      <c r="B59" s="444" t="s">
        <v>716</v>
      </c>
      <c r="C59" s="461"/>
      <c r="D59" s="461"/>
      <c r="E59" s="445">
        <f t="shared" si="1"/>
        <v>0</v>
      </c>
      <c r="F59" s="461"/>
    </row>
    <row r="60" spans="1:6" ht="12">
      <c r="A60" s="460" t="s">
        <v>717</v>
      </c>
      <c r="B60" s="444" t="s">
        <v>718</v>
      </c>
      <c r="C60" s="438"/>
      <c r="D60" s="438"/>
      <c r="E60" s="445">
        <f t="shared" si="1"/>
        <v>0</v>
      </c>
      <c r="F60" s="438"/>
    </row>
    <row r="61" spans="1:6" ht="12">
      <c r="A61" s="460" t="s">
        <v>715</v>
      </c>
      <c r="B61" s="444" t="s">
        <v>719</v>
      </c>
      <c r="C61" s="461"/>
      <c r="D61" s="461"/>
      <c r="E61" s="445">
        <f t="shared" si="1"/>
        <v>0</v>
      </c>
      <c r="F61" s="461"/>
    </row>
    <row r="62" spans="1:6" ht="12">
      <c r="A62" s="443" t="s">
        <v>137</v>
      </c>
      <c r="B62" s="444" t="s">
        <v>720</v>
      </c>
      <c r="C62" s="438"/>
      <c r="D62" s="438"/>
      <c r="E62" s="445">
        <f t="shared" si="1"/>
        <v>0</v>
      </c>
      <c r="F62" s="462"/>
    </row>
    <row r="63" spans="1:6" ht="12">
      <c r="A63" s="443" t="s">
        <v>140</v>
      </c>
      <c r="B63" s="444" t="s">
        <v>721</v>
      </c>
      <c r="C63" s="438"/>
      <c r="D63" s="438"/>
      <c r="E63" s="445">
        <f t="shared" si="1"/>
        <v>0</v>
      </c>
      <c r="F63" s="462"/>
    </row>
    <row r="64" spans="1:6" ht="12">
      <c r="A64" s="443" t="s">
        <v>722</v>
      </c>
      <c r="B64" s="444" t="s">
        <v>723</v>
      </c>
      <c r="C64" s="438"/>
      <c r="D64" s="438"/>
      <c r="E64" s="445">
        <f t="shared" si="1"/>
        <v>0</v>
      </c>
      <c r="F64" s="462"/>
    </row>
    <row r="65" spans="1:28" ht="12">
      <c r="A65" s="443" t="s">
        <v>724</v>
      </c>
      <c r="B65" s="444" t="s">
        <v>725</v>
      </c>
      <c r="C65" s="438">
        <v>328</v>
      </c>
      <c r="D65" s="438"/>
      <c r="E65" s="445">
        <f t="shared" si="1"/>
        <v>328</v>
      </c>
      <c r="F65" s="462"/>
      <c r="AB65" s="578"/>
    </row>
    <row r="66" spans="1:6" ht="12">
      <c r="A66" s="443" t="s">
        <v>726</v>
      </c>
      <c r="B66" s="444" t="s">
        <v>727</v>
      </c>
      <c r="C66" s="461"/>
      <c r="D66" s="461"/>
      <c r="E66" s="445">
        <f t="shared" si="1"/>
        <v>0</v>
      </c>
      <c r="F66" s="463"/>
    </row>
    <row r="67" spans="1:16" ht="12">
      <c r="A67" s="446" t="s">
        <v>728</v>
      </c>
      <c r="B67" s="437" t="s">
        <v>729</v>
      </c>
      <c r="C67" s="451">
        <f>C53+C57+C62+C63+C64+C65</f>
        <v>26764</v>
      </c>
      <c r="D67" s="451">
        <f>D53+D57+D62+D63+D64+D65</f>
        <v>0</v>
      </c>
      <c r="E67" s="445">
        <f t="shared" si="1"/>
        <v>26764</v>
      </c>
      <c r="F67" s="451">
        <f>F53+F57+F62+F63+F64+F65</f>
        <v>0</v>
      </c>
      <c r="G67" s="357"/>
      <c r="H67" s="357"/>
      <c r="I67" s="357"/>
      <c r="J67" s="357"/>
      <c r="K67" s="357"/>
      <c r="L67" s="357"/>
      <c r="M67" s="357"/>
      <c r="N67" s="357"/>
      <c r="O67" s="357"/>
      <c r="P67" s="357"/>
    </row>
    <row r="68" spans="1:6" ht="12">
      <c r="A68" s="434" t="s">
        <v>730</v>
      </c>
      <c r="B68" s="441"/>
      <c r="C68" s="442"/>
      <c r="D68" s="442"/>
      <c r="E68" s="445"/>
      <c r="F68" s="464"/>
    </row>
    <row r="69" spans="1:6" ht="12">
      <c r="A69" s="443" t="s">
        <v>731</v>
      </c>
      <c r="B69" s="465" t="s">
        <v>732</v>
      </c>
      <c r="C69" s="438">
        <v>4858</v>
      </c>
      <c r="D69" s="438"/>
      <c r="E69" s="445">
        <f t="shared" si="1"/>
        <v>4858</v>
      </c>
      <c r="F69" s="462"/>
    </row>
    <row r="70" spans="1:6" ht="12">
      <c r="A70" s="434"/>
      <c r="B70" s="441"/>
      <c r="C70" s="442"/>
      <c r="D70" s="442"/>
      <c r="E70" s="445"/>
      <c r="F70" s="464"/>
    </row>
    <row r="71" spans="1:6" ht="12">
      <c r="A71" s="434" t="s">
        <v>733</v>
      </c>
      <c r="B71" s="448"/>
      <c r="C71" s="442"/>
      <c r="D71" s="442"/>
      <c r="E71" s="445"/>
      <c r="F71" s="464"/>
    </row>
    <row r="72" spans="1:16" ht="24">
      <c r="A72" s="443" t="s">
        <v>704</v>
      </c>
      <c r="B72" s="444" t="s">
        <v>734</v>
      </c>
      <c r="C72" s="449">
        <f>SUM(C73:C75)</f>
        <v>172</v>
      </c>
      <c r="D72" s="449">
        <f>SUM(D73:D75)</f>
        <v>172</v>
      </c>
      <c r="E72" s="449">
        <f>SUM(E73:E75)</f>
        <v>0</v>
      </c>
      <c r="F72" s="449">
        <f>SUM(F73:F75)</f>
        <v>0</v>
      </c>
      <c r="G72" s="357"/>
      <c r="H72" s="357"/>
      <c r="I72" s="357"/>
      <c r="J72" s="357"/>
      <c r="K72" s="357"/>
      <c r="L72" s="357"/>
      <c r="M72" s="357"/>
      <c r="N72" s="357"/>
      <c r="O72" s="357"/>
      <c r="P72" s="357"/>
    </row>
    <row r="73" spans="1:6" ht="12">
      <c r="A73" s="443" t="s">
        <v>735</v>
      </c>
      <c r="B73" s="444" t="s">
        <v>736</v>
      </c>
      <c r="C73" s="438"/>
      <c r="D73" s="438"/>
      <c r="E73" s="445">
        <f t="shared" si="1"/>
        <v>0</v>
      </c>
      <c r="F73" s="462"/>
    </row>
    <row r="74" spans="1:6" ht="12">
      <c r="A74" s="443" t="s">
        <v>737</v>
      </c>
      <c r="B74" s="444" t="s">
        <v>738</v>
      </c>
      <c r="C74" s="438"/>
      <c r="D74" s="438"/>
      <c r="E74" s="445">
        <f t="shared" si="1"/>
        <v>0</v>
      </c>
      <c r="F74" s="462"/>
    </row>
    <row r="75" spans="1:6" ht="12">
      <c r="A75" s="466" t="s">
        <v>739</v>
      </c>
      <c r="B75" s="444" t="s">
        <v>740</v>
      </c>
      <c r="C75" s="438">
        <v>172</v>
      </c>
      <c r="D75" s="438">
        <v>172</v>
      </c>
      <c r="E75" s="445">
        <f t="shared" si="1"/>
        <v>0</v>
      </c>
      <c r="F75" s="462"/>
    </row>
    <row r="76" spans="1:16" ht="24">
      <c r="A76" s="443" t="s">
        <v>711</v>
      </c>
      <c r="B76" s="444" t="s">
        <v>741</v>
      </c>
      <c r="C76" s="451">
        <f>C77+C79</f>
        <v>5175</v>
      </c>
      <c r="D76" s="451">
        <f>D77+D79</f>
        <v>5175</v>
      </c>
      <c r="E76" s="451">
        <f>E77+E79</f>
        <v>0</v>
      </c>
      <c r="F76" s="451">
        <f>F77+F79</f>
        <v>0</v>
      </c>
      <c r="G76" s="357"/>
      <c r="H76" s="357"/>
      <c r="I76" s="357"/>
      <c r="J76" s="357"/>
      <c r="K76" s="357"/>
      <c r="L76" s="357"/>
      <c r="M76" s="357"/>
      <c r="N76" s="357"/>
      <c r="O76" s="357"/>
      <c r="P76" s="357"/>
    </row>
    <row r="77" spans="1:6" ht="12">
      <c r="A77" s="443" t="s">
        <v>742</v>
      </c>
      <c r="B77" s="444" t="s">
        <v>743</v>
      </c>
      <c r="C77" s="438">
        <f>5159+15+1</f>
        <v>5175</v>
      </c>
      <c r="D77" s="438">
        <v>5175</v>
      </c>
      <c r="E77" s="445">
        <f t="shared" si="1"/>
        <v>0</v>
      </c>
      <c r="F77" s="438"/>
    </row>
    <row r="78" spans="1:6" ht="12">
      <c r="A78" s="443" t="s">
        <v>744</v>
      </c>
      <c r="B78" s="444" t="s">
        <v>745</v>
      </c>
      <c r="C78" s="461"/>
      <c r="D78" s="461"/>
      <c r="E78" s="445">
        <f t="shared" si="1"/>
        <v>0</v>
      </c>
      <c r="F78" s="461"/>
    </row>
    <row r="79" spans="1:6" ht="12">
      <c r="A79" s="443" t="s">
        <v>746</v>
      </c>
      <c r="B79" s="444" t="s">
        <v>747</v>
      </c>
      <c r="C79" s="438">
        <v>0</v>
      </c>
      <c r="D79" s="438">
        <v>0</v>
      </c>
      <c r="E79" s="445">
        <f t="shared" si="1"/>
        <v>0</v>
      </c>
      <c r="F79" s="438"/>
    </row>
    <row r="80" spans="1:6" ht="12">
      <c r="A80" s="443" t="s">
        <v>715</v>
      </c>
      <c r="B80" s="444" t="s">
        <v>748</v>
      </c>
      <c r="C80" s="461"/>
      <c r="D80" s="461"/>
      <c r="E80" s="445">
        <f t="shared" si="1"/>
        <v>0</v>
      </c>
      <c r="F80" s="461"/>
    </row>
    <row r="81" spans="1:16" ht="12">
      <c r="A81" s="443" t="s">
        <v>749</v>
      </c>
      <c r="B81" s="444" t="s">
        <v>750</v>
      </c>
      <c r="C81" s="451">
        <f>SUM(C82:C85)</f>
        <v>0</v>
      </c>
      <c r="D81" s="451">
        <f>SUM(D82:D85)</f>
        <v>0</v>
      </c>
      <c r="E81" s="451">
        <f>SUM(E82:E85)</f>
        <v>0</v>
      </c>
      <c r="F81" s="451">
        <f>SUM(F82:F85)</f>
        <v>0</v>
      </c>
      <c r="G81" s="357"/>
      <c r="H81" s="357"/>
      <c r="I81" s="357"/>
      <c r="J81" s="357"/>
      <c r="K81" s="357"/>
      <c r="L81" s="357"/>
      <c r="M81" s="357"/>
      <c r="N81" s="357"/>
      <c r="O81" s="357"/>
      <c r="P81" s="357"/>
    </row>
    <row r="82" spans="1:6" ht="12">
      <c r="A82" s="443" t="s">
        <v>751</v>
      </c>
      <c r="B82" s="444" t="s">
        <v>752</v>
      </c>
      <c r="C82" s="438"/>
      <c r="D82" s="438"/>
      <c r="E82" s="445">
        <f t="shared" si="1"/>
        <v>0</v>
      </c>
      <c r="F82" s="438"/>
    </row>
    <row r="83" spans="1:6" ht="12">
      <c r="A83" s="443" t="s">
        <v>753</v>
      </c>
      <c r="B83" s="444" t="s">
        <v>754</v>
      </c>
      <c r="C83" s="438"/>
      <c r="D83" s="438"/>
      <c r="E83" s="445">
        <f t="shared" si="1"/>
        <v>0</v>
      </c>
      <c r="F83" s="438"/>
    </row>
    <row r="84" spans="1:6" ht="24">
      <c r="A84" s="443" t="s">
        <v>755</v>
      </c>
      <c r="B84" s="444" t="s">
        <v>756</v>
      </c>
      <c r="C84" s="438"/>
      <c r="D84" s="438"/>
      <c r="E84" s="445">
        <f t="shared" si="1"/>
        <v>0</v>
      </c>
      <c r="F84" s="438"/>
    </row>
    <row r="85" spans="1:6" ht="12">
      <c r="A85" s="443" t="s">
        <v>757</v>
      </c>
      <c r="B85" s="444" t="s">
        <v>758</v>
      </c>
      <c r="C85" s="438"/>
      <c r="D85" s="438"/>
      <c r="E85" s="445">
        <f t="shared" si="1"/>
        <v>0</v>
      </c>
      <c r="F85" s="438"/>
    </row>
    <row r="86" spans="1:16" ht="12">
      <c r="A86" s="443" t="s">
        <v>759</v>
      </c>
      <c r="B86" s="444" t="s">
        <v>760</v>
      </c>
      <c r="C86" s="442">
        <f>SUM(C87:C91)+C95</f>
        <v>6890</v>
      </c>
      <c r="D86" s="442">
        <f>SUM(D87:D91)+D95</f>
        <v>6890</v>
      </c>
      <c r="E86" s="442">
        <f>SUM(E87:E91)+E95</f>
        <v>0</v>
      </c>
      <c r="F86" s="442">
        <f>SUM(F87:F91)+F95</f>
        <v>0</v>
      </c>
      <c r="G86" s="357"/>
      <c r="H86" s="357"/>
      <c r="I86" s="357"/>
      <c r="J86" s="357"/>
      <c r="K86" s="357"/>
      <c r="L86" s="357"/>
      <c r="M86" s="357"/>
      <c r="N86" s="357"/>
      <c r="O86" s="357"/>
      <c r="P86" s="357"/>
    </row>
    <row r="87" spans="1:6" ht="12">
      <c r="A87" s="443" t="s">
        <v>761</v>
      </c>
      <c r="B87" s="444" t="s">
        <v>762</v>
      </c>
      <c r="C87" s="438">
        <v>0</v>
      </c>
      <c r="D87" s="438">
        <v>0</v>
      </c>
      <c r="E87" s="445">
        <f t="shared" si="1"/>
        <v>0</v>
      </c>
      <c r="F87" s="438"/>
    </row>
    <row r="88" spans="1:6" ht="12">
      <c r="A88" s="443" t="s">
        <v>763</v>
      </c>
      <c r="B88" s="444" t="s">
        <v>764</v>
      </c>
      <c r="C88" s="438">
        <v>5772</v>
      </c>
      <c r="D88" s="438">
        <v>5772</v>
      </c>
      <c r="E88" s="445">
        <f t="shared" si="1"/>
        <v>0</v>
      </c>
      <c r="F88" s="438"/>
    </row>
    <row r="89" spans="1:6" ht="12">
      <c r="A89" s="443" t="s">
        <v>765</v>
      </c>
      <c r="B89" s="444" t="s">
        <v>766</v>
      </c>
      <c r="C89" s="438">
        <v>211</v>
      </c>
      <c r="D89" s="438">
        <v>211</v>
      </c>
      <c r="E89" s="445">
        <f t="shared" si="1"/>
        <v>0</v>
      </c>
      <c r="F89" s="438"/>
    </row>
    <row r="90" spans="1:6" ht="12">
      <c r="A90" s="443" t="s">
        <v>767</v>
      </c>
      <c r="B90" s="444" t="s">
        <v>768</v>
      </c>
      <c r="C90" s="438">
        <v>442</v>
      </c>
      <c r="D90" s="438">
        <v>442</v>
      </c>
      <c r="E90" s="445">
        <f t="shared" si="1"/>
        <v>0</v>
      </c>
      <c r="F90" s="438"/>
    </row>
    <row r="91" spans="1:16" ht="12">
      <c r="A91" s="443" t="s">
        <v>769</v>
      </c>
      <c r="B91" s="444" t="s">
        <v>770</v>
      </c>
      <c r="C91" s="451">
        <f>SUM(C92:C94)</f>
        <v>309</v>
      </c>
      <c r="D91" s="451">
        <f>SUM(D92:D94)</f>
        <v>309</v>
      </c>
      <c r="E91" s="451">
        <f>SUM(E92:E94)</f>
        <v>0</v>
      </c>
      <c r="F91" s="451">
        <f>SUM(F92:F94)</f>
        <v>0</v>
      </c>
      <c r="G91" s="357"/>
      <c r="H91" s="357"/>
      <c r="I91" s="357"/>
      <c r="J91" s="357"/>
      <c r="K91" s="357"/>
      <c r="L91" s="357"/>
      <c r="M91" s="357"/>
      <c r="N91" s="357"/>
      <c r="O91" s="357"/>
      <c r="P91" s="357"/>
    </row>
    <row r="92" spans="1:6" ht="12">
      <c r="A92" s="443" t="s">
        <v>771</v>
      </c>
      <c r="B92" s="444" t="s">
        <v>772</v>
      </c>
      <c r="C92" s="438">
        <v>0</v>
      </c>
      <c r="D92" s="438">
        <v>0</v>
      </c>
      <c r="E92" s="445">
        <f t="shared" si="1"/>
        <v>0</v>
      </c>
      <c r="F92" s="438"/>
    </row>
    <row r="93" spans="1:6" ht="12">
      <c r="A93" s="443" t="s">
        <v>679</v>
      </c>
      <c r="B93" s="444" t="s">
        <v>773</v>
      </c>
      <c r="C93" s="438">
        <v>9</v>
      </c>
      <c r="D93" s="438">
        <v>9</v>
      </c>
      <c r="E93" s="445">
        <f t="shared" si="1"/>
        <v>0</v>
      </c>
      <c r="F93" s="438"/>
    </row>
    <row r="94" spans="1:6" ht="12">
      <c r="A94" s="443" t="s">
        <v>683</v>
      </c>
      <c r="B94" s="444" t="s">
        <v>774</v>
      </c>
      <c r="C94" s="438">
        <f>309-9</f>
        <v>300</v>
      </c>
      <c r="D94" s="438">
        <v>300</v>
      </c>
      <c r="E94" s="445">
        <f t="shared" si="1"/>
        <v>0</v>
      </c>
      <c r="F94" s="438"/>
    </row>
    <row r="95" spans="1:28" ht="12">
      <c r="A95" s="443" t="s">
        <v>775</v>
      </c>
      <c r="B95" s="444" t="s">
        <v>776</v>
      </c>
      <c r="C95" s="438">
        <v>156</v>
      </c>
      <c r="D95" s="438">
        <v>156</v>
      </c>
      <c r="E95" s="445">
        <f t="shared" si="1"/>
        <v>0</v>
      </c>
      <c r="F95" s="438"/>
      <c r="AB95" s="578"/>
    </row>
    <row r="96" spans="1:6" ht="12">
      <c r="A96" s="443" t="s">
        <v>777</v>
      </c>
      <c r="B96" s="444" t="s">
        <v>778</v>
      </c>
      <c r="C96" s="438">
        <f>614+51</f>
        <v>665</v>
      </c>
      <c r="D96" s="438">
        <v>665</v>
      </c>
      <c r="E96" s="445">
        <f t="shared" si="1"/>
        <v>0</v>
      </c>
      <c r="F96" s="462"/>
    </row>
    <row r="97" spans="1:16" ht="12">
      <c r="A97" s="446" t="s">
        <v>779</v>
      </c>
      <c r="B97" s="465" t="s">
        <v>780</v>
      </c>
      <c r="C97" s="442">
        <f>C86+C81+C76+C72+C96</f>
        <v>12902</v>
      </c>
      <c r="D97" s="442">
        <f>D86+D81+D76+D72+D96</f>
        <v>12902</v>
      </c>
      <c r="E97" s="442">
        <f>E86+E81+E76+E72+E96</f>
        <v>0</v>
      </c>
      <c r="F97" s="442">
        <f>F86+F81+F76+F72+F96</f>
        <v>0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</row>
    <row r="98" spans="1:16" ht="12">
      <c r="A98" s="434" t="s">
        <v>781</v>
      </c>
      <c r="B98" s="441" t="s">
        <v>782</v>
      </c>
      <c r="C98" s="442">
        <f>C97+C69+C67</f>
        <v>44524</v>
      </c>
      <c r="D98" s="442">
        <f>D97+D69+D67</f>
        <v>12902</v>
      </c>
      <c r="E98" s="442">
        <f>E97+E69+E67</f>
        <v>31622</v>
      </c>
      <c r="F98" s="442">
        <f>F97+F69+F67</f>
        <v>0</v>
      </c>
      <c r="G98" s="357"/>
      <c r="H98" s="357"/>
      <c r="I98" s="357"/>
      <c r="J98" s="357"/>
      <c r="K98" s="357"/>
      <c r="L98" s="357"/>
      <c r="M98" s="357"/>
      <c r="N98" s="357"/>
      <c r="O98" s="357"/>
      <c r="P98" s="357"/>
    </row>
    <row r="99" spans="1:6" ht="12">
      <c r="A99" s="456"/>
      <c r="B99" s="467"/>
      <c r="C99" s="468"/>
      <c r="D99" s="468"/>
      <c r="E99" s="468"/>
      <c r="F99" s="469"/>
    </row>
    <row r="100" spans="1:27" ht="12">
      <c r="A100" s="452" t="s">
        <v>783</v>
      </c>
      <c r="B100" s="470"/>
      <c r="C100" s="468"/>
      <c r="D100" s="468"/>
      <c r="E100" s="468"/>
      <c r="F100" s="471" t="s">
        <v>535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</row>
    <row r="101" spans="1:16" s="473" customFormat="1" ht="48">
      <c r="A101" s="436" t="s">
        <v>463</v>
      </c>
      <c r="B101" s="441" t="s">
        <v>464</v>
      </c>
      <c r="C101" s="436" t="s">
        <v>784</v>
      </c>
      <c r="D101" s="436" t="s">
        <v>785</v>
      </c>
      <c r="E101" s="436" t="s">
        <v>786</v>
      </c>
      <c r="F101" s="436" t="s">
        <v>787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</row>
    <row r="102" spans="1:16" s="473" customFormat="1" ht="12">
      <c r="A102" s="436" t="s">
        <v>13</v>
      </c>
      <c r="B102" s="441" t="s">
        <v>14</v>
      </c>
      <c r="C102" s="436">
        <v>1</v>
      </c>
      <c r="D102" s="436">
        <v>2</v>
      </c>
      <c r="E102" s="436">
        <v>3</v>
      </c>
      <c r="F102" s="458">
        <v>4</v>
      </c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</row>
    <row r="103" spans="1:14" ht="12">
      <c r="A103" s="443" t="s">
        <v>788</v>
      </c>
      <c r="B103" s="444" t="s">
        <v>789</v>
      </c>
      <c r="C103" s="438"/>
      <c r="D103" s="438"/>
      <c r="E103" s="438"/>
      <c r="F103" s="474">
        <f>C103+D103-E103</f>
        <v>0</v>
      </c>
      <c r="G103" s="357"/>
      <c r="H103" s="357"/>
      <c r="I103" s="357"/>
      <c r="J103" s="357"/>
      <c r="K103" s="357"/>
      <c r="L103" s="357"/>
      <c r="M103" s="357"/>
      <c r="N103" s="357"/>
    </row>
    <row r="104" spans="1:6" ht="12">
      <c r="A104" s="443" t="s">
        <v>790</v>
      </c>
      <c r="B104" s="444" t="s">
        <v>791</v>
      </c>
      <c r="C104" s="438"/>
      <c r="D104" s="438"/>
      <c r="E104" s="438"/>
      <c r="F104" s="474">
        <f>C104+D104-E104</f>
        <v>0</v>
      </c>
    </row>
    <row r="105" spans="1:6" ht="12">
      <c r="A105" s="443" t="s">
        <v>792</v>
      </c>
      <c r="B105" s="444" t="s">
        <v>793</v>
      </c>
      <c r="C105" s="438"/>
      <c r="D105" s="438"/>
      <c r="E105" s="438"/>
      <c r="F105" s="474">
        <f>C105+D105-E105</f>
        <v>0</v>
      </c>
    </row>
    <row r="106" spans="1:16" ht="12">
      <c r="A106" s="475" t="s">
        <v>794</v>
      </c>
      <c r="B106" s="441" t="s">
        <v>795</v>
      </c>
      <c r="C106" s="451">
        <f>SUM(C103:C105)</f>
        <v>0</v>
      </c>
      <c r="D106" s="451">
        <f>SUM(D103:D105)</f>
        <v>0</v>
      </c>
      <c r="E106" s="451">
        <f>SUM(E103:E105)</f>
        <v>0</v>
      </c>
      <c r="F106" s="451">
        <f>SUM(F103:F105)</f>
        <v>0</v>
      </c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</row>
    <row r="107" spans="1:27" ht="12">
      <c r="A107" s="476" t="s">
        <v>796</v>
      </c>
      <c r="B107" s="477"/>
      <c r="C107" s="452"/>
      <c r="D107" s="452"/>
      <c r="E107" s="452"/>
      <c r="F107" s="431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</row>
    <row r="108" spans="1:27" ht="24" customHeight="1">
      <c r="A108" s="631" t="s">
        <v>797</v>
      </c>
      <c r="B108" s="631"/>
      <c r="C108" s="631"/>
      <c r="D108" s="631"/>
      <c r="E108" s="631"/>
      <c r="F108" s="631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</row>
    <row r="109" spans="1:6" ht="12">
      <c r="A109" s="452"/>
      <c r="B109" s="453"/>
      <c r="C109" s="452"/>
      <c r="D109" s="452"/>
      <c r="E109" s="452"/>
      <c r="F109" s="431"/>
    </row>
    <row r="110" spans="1:6" ht="12">
      <c r="A110" s="632" t="s">
        <v>876</v>
      </c>
      <c r="B110" s="632"/>
      <c r="C110" s="632" t="s">
        <v>798</v>
      </c>
      <c r="D110" s="632"/>
      <c r="E110" s="632"/>
      <c r="F110" s="632"/>
    </row>
    <row r="111" spans="1:6" ht="12">
      <c r="A111" s="582">
        <f>'справка №1-БАЛАНС'!A98</f>
        <v>42601</v>
      </c>
      <c r="B111" s="479"/>
      <c r="C111" s="478"/>
      <c r="D111" s="478"/>
      <c r="E111" s="478"/>
      <c r="F111" s="480"/>
    </row>
    <row r="112" spans="1:6" ht="12">
      <c r="A112" s="478"/>
      <c r="B112" s="479"/>
      <c r="C112" s="625" t="s">
        <v>799</v>
      </c>
      <c r="D112" s="625"/>
      <c r="E112" s="625"/>
      <c r="F112" s="625"/>
    </row>
    <row r="113" spans="1:6" ht="12">
      <c r="A113" s="331"/>
      <c r="B113" s="481"/>
      <c r="C113" s="331"/>
      <c r="D113" s="331"/>
      <c r="E113" s="331"/>
      <c r="F113" s="331"/>
    </row>
    <row r="114" spans="1:6" ht="12">
      <c r="A114" s="331"/>
      <c r="B114" s="481"/>
      <c r="C114" s="331"/>
      <c r="D114" s="331"/>
      <c r="E114" s="331"/>
      <c r="F114" s="331"/>
    </row>
    <row r="115" spans="1:6" ht="12">
      <c r="A115" s="331"/>
      <c r="B115" s="481"/>
      <c r="C115" s="331"/>
      <c r="D115" s="331"/>
      <c r="E115" s="331"/>
      <c r="F115" s="331"/>
    </row>
    <row r="116" spans="1:6" ht="12">
      <c r="A116" s="331"/>
      <c r="B116" s="481"/>
      <c r="C116" s="331"/>
      <c r="D116" s="331"/>
      <c r="E116" s="331"/>
      <c r="F116" s="331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I6" sqref="I6"/>
    </sheetView>
  </sheetViews>
  <sheetFormatPr defaultColWidth="10.75390625" defaultRowHeight="12.75"/>
  <cols>
    <col min="1" max="1" width="52.75390625" style="357" customWidth="1"/>
    <col min="2" max="2" width="9.125" style="532" customWidth="1"/>
    <col min="3" max="3" width="12.875" style="357" customWidth="1"/>
    <col min="4" max="4" width="12.75390625" style="357" customWidth="1"/>
    <col min="5" max="5" width="12.875" style="357" customWidth="1"/>
    <col min="6" max="6" width="11.375" style="357" customWidth="1"/>
    <col min="7" max="7" width="12.375" style="357" customWidth="1"/>
    <col min="8" max="8" width="14.125" style="357" customWidth="1"/>
    <col min="9" max="9" width="14.00390625" style="357" customWidth="1"/>
    <col min="10" max="16384" width="10.75390625" style="357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800</v>
      </c>
      <c r="F2" s="485"/>
      <c r="G2" s="485"/>
      <c r="H2" s="483"/>
      <c r="I2" s="483"/>
    </row>
    <row r="3" spans="1:9" ht="12">
      <c r="A3" s="483"/>
      <c r="B3" s="484"/>
      <c r="C3" s="487" t="s">
        <v>801</v>
      </c>
      <c r="D3" s="487"/>
      <c r="E3" s="487"/>
      <c r="F3" s="487"/>
      <c r="G3" s="487"/>
      <c r="H3" s="483"/>
      <c r="I3" s="483"/>
    </row>
    <row r="4" spans="1:9" ht="15" customHeight="1">
      <c r="A4" s="488" t="s">
        <v>383</v>
      </c>
      <c r="B4" s="634" t="str">
        <f>'[1]справка №1-БАЛАНС'!E3</f>
        <v>"СВИЛОЗА" АД</v>
      </c>
      <c r="C4" s="634"/>
      <c r="D4" s="634"/>
      <c r="E4" s="634"/>
      <c r="F4" s="634"/>
      <c r="G4" s="635" t="s">
        <v>2</v>
      </c>
      <c r="H4" s="635"/>
      <c r="I4" s="489">
        <f>'[1]справка №1-БАЛАНС'!H3</f>
        <v>814191178</v>
      </c>
    </row>
    <row r="5" spans="1:18" s="333" customFormat="1" ht="16.5" customHeight="1">
      <c r="A5" s="273" t="s">
        <v>531</v>
      </c>
      <c r="B5" s="334"/>
      <c r="C5" s="335"/>
      <c r="D5" s="335"/>
      <c r="E5" s="335"/>
      <c r="F5" s="335"/>
      <c r="G5" s="335"/>
      <c r="H5" s="335"/>
      <c r="I5" s="336"/>
      <c r="J5" s="336"/>
      <c r="K5" s="336"/>
      <c r="L5" s="336"/>
      <c r="M5" s="337"/>
      <c r="N5" s="335"/>
      <c r="O5" s="335"/>
      <c r="P5" s="336"/>
      <c r="Q5" s="336"/>
      <c r="R5" s="289"/>
    </row>
    <row r="6" spans="1:9" ht="15">
      <c r="A6" s="490" t="s">
        <v>4</v>
      </c>
      <c r="B6" s="636"/>
      <c r="C6" s="636"/>
      <c r="D6" s="636"/>
      <c r="E6" s="636"/>
      <c r="F6" s="636"/>
      <c r="G6" s="637" t="s">
        <v>878</v>
      </c>
      <c r="H6" s="638"/>
      <c r="I6" s="489" t="str">
        <f>'[1]справка №1-БАЛАНС'!H4</f>
        <v> </v>
      </c>
    </row>
    <row r="7" spans="1:9" ht="12">
      <c r="A7" s="341"/>
      <c r="B7" s="491"/>
      <c r="C7" s="338"/>
      <c r="D7" s="338"/>
      <c r="E7" s="338"/>
      <c r="F7" s="338"/>
      <c r="G7" s="338"/>
      <c r="H7" s="338"/>
      <c r="I7" s="341" t="s">
        <v>802</v>
      </c>
    </row>
    <row r="8" spans="1:9" s="497" customFormat="1" ht="12">
      <c r="A8" s="492" t="s">
        <v>463</v>
      </c>
      <c r="B8" s="493"/>
      <c r="C8" s="492" t="s">
        <v>803</v>
      </c>
      <c r="D8" s="494"/>
      <c r="E8" s="495"/>
      <c r="F8" s="496" t="s">
        <v>804</v>
      </c>
      <c r="G8" s="496"/>
      <c r="H8" s="496"/>
      <c r="I8" s="496"/>
    </row>
    <row r="9" spans="1:9" s="497" customFormat="1" ht="21.75" customHeight="1">
      <c r="A9" s="492"/>
      <c r="B9" s="498" t="s">
        <v>7</v>
      </c>
      <c r="C9" s="499" t="s">
        <v>805</v>
      </c>
      <c r="D9" s="499" t="s">
        <v>806</v>
      </c>
      <c r="E9" s="499" t="s">
        <v>807</v>
      </c>
      <c r="F9" s="495" t="s">
        <v>808</v>
      </c>
      <c r="G9" s="500" t="s">
        <v>809</v>
      </c>
      <c r="H9" s="500"/>
      <c r="I9" s="500" t="s">
        <v>810</v>
      </c>
    </row>
    <row r="10" spans="1:9" s="497" customFormat="1" ht="15.75" customHeight="1">
      <c r="A10" s="492"/>
      <c r="B10" s="501"/>
      <c r="C10" s="502"/>
      <c r="D10" s="502"/>
      <c r="E10" s="502"/>
      <c r="F10" s="495"/>
      <c r="G10" s="503" t="s">
        <v>546</v>
      </c>
      <c r="H10" s="503" t="s">
        <v>547</v>
      </c>
      <c r="I10" s="500"/>
    </row>
    <row r="11" spans="1:9" s="507" customFormat="1" ht="12">
      <c r="A11" s="504" t="s">
        <v>13</v>
      </c>
      <c r="B11" s="505" t="s">
        <v>14</v>
      </c>
      <c r="C11" s="506">
        <v>1</v>
      </c>
      <c r="D11" s="506">
        <v>2</v>
      </c>
      <c r="E11" s="506">
        <v>3</v>
      </c>
      <c r="F11" s="504">
        <v>4</v>
      </c>
      <c r="G11" s="504">
        <v>5</v>
      </c>
      <c r="H11" s="504">
        <v>6</v>
      </c>
      <c r="I11" s="504">
        <v>7</v>
      </c>
    </row>
    <row r="12" spans="1:9" s="507" customFormat="1" ht="12">
      <c r="A12" s="508" t="s">
        <v>811</v>
      </c>
      <c r="B12" s="509"/>
      <c r="C12" s="504"/>
      <c r="D12" s="504"/>
      <c r="E12" s="504"/>
      <c r="F12" s="504"/>
      <c r="G12" s="504"/>
      <c r="H12" s="504"/>
      <c r="I12" s="504"/>
    </row>
    <row r="13" spans="1:9" s="507" customFormat="1" ht="15">
      <c r="A13" s="510" t="s">
        <v>812</v>
      </c>
      <c r="B13" s="511" t="s">
        <v>813</v>
      </c>
      <c r="C13" s="512"/>
      <c r="D13" s="513"/>
      <c r="E13" s="513"/>
      <c r="F13" s="513"/>
      <c r="G13" s="513"/>
      <c r="H13" s="513"/>
      <c r="I13" s="514">
        <f>F13+G13-H13</f>
        <v>0</v>
      </c>
    </row>
    <row r="14" spans="1:9" s="507" customFormat="1" ht="12">
      <c r="A14" s="510" t="s">
        <v>814</v>
      </c>
      <c r="B14" s="511" t="s">
        <v>815</v>
      </c>
      <c r="C14" s="513"/>
      <c r="D14" s="513"/>
      <c r="E14" s="513"/>
      <c r="F14" s="513"/>
      <c r="G14" s="513"/>
      <c r="H14" s="513"/>
      <c r="I14" s="514">
        <f aca="true" t="shared" si="0" ref="I14:I27">F14+G14-H14</f>
        <v>0</v>
      </c>
    </row>
    <row r="15" spans="1:9" s="507" customFormat="1" ht="12">
      <c r="A15" s="510" t="s">
        <v>610</v>
      </c>
      <c r="B15" s="511" t="s">
        <v>816</v>
      </c>
      <c r="C15" s="515"/>
      <c r="D15" s="515"/>
      <c r="E15" s="515"/>
      <c r="F15" s="515"/>
      <c r="G15" s="515"/>
      <c r="H15" s="515"/>
      <c r="I15" s="514">
        <f t="shared" si="0"/>
        <v>0</v>
      </c>
    </row>
    <row r="16" spans="1:9" s="507" customFormat="1" ht="12">
      <c r="A16" s="510" t="s">
        <v>817</v>
      </c>
      <c r="B16" s="511" t="s">
        <v>818</v>
      </c>
      <c r="C16" s="513"/>
      <c r="D16" s="513"/>
      <c r="E16" s="513"/>
      <c r="F16" s="513"/>
      <c r="G16" s="513"/>
      <c r="H16" s="513"/>
      <c r="I16" s="514">
        <f t="shared" si="0"/>
        <v>0</v>
      </c>
    </row>
    <row r="17" spans="1:9" s="507" customFormat="1" ht="12">
      <c r="A17" s="510" t="s">
        <v>77</v>
      </c>
      <c r="B17" s="511" t="s">
        <v>819</v>
      </c>
      <c r="C17" s="513"/>
      <c r="D17" s="513"/>
      <c r="E17" s="513"/>
      <c r="F17" s="513"/>
      <c r="G17" s="513"/>
      <c r="H17" s="513"/>
      <c r="I17" s="514">
        <f t="shared" si="0"/>
        <v>0</v>
      </c>
    </row>
    <row r="18" spans="1:9" s="507" customFormat="1" ht="12">
      <c r="A18" s="516" t="s">
        <v>578</v>
      </c>
      <c r="B18" s="517" t="s">
        <v>820</v>
      </c>
      <c r="C18" s="504">
        <f aca="true" t="shared" si="1" ref="C18:H18">C13+C14+C16+C17</f>
        <v>0</v>
      </c>
      <c r="D18" s="504">
        <f t="shared" si="1"/>
        <v>0</v>
      </c>
      <c r="E18" s="504">
        <f t="shared" si="1"/>
        <v>0</v>
      </c>
      <c r="F18" s="504">
        <f t="shared" si="1"/>
        <v>0</v>
      </c>
      <c r="G18" s="504">
        <f t="shared" si="1"/>
        <v>0</v>
      </c>
      <c r="H18" s="504">
        <f t="shared" si="1"/>
        <v>0</v>
      </c>
      <c r="I18" s="514">
        <f t="shared" si="0"/>
        <v>0</v>
      </c>
    </row>
    <row r="19" spans="1:9" s="507" customFormat="1" ht="12">
      <c r="A19" s="508" t="s">
        <v>821</v>
      </c>
      <c r="B19" s="518"/>
      <c r="C19" s="514"/>
      <c r="D19" s="514"/>
      <c r="E19" s="514"/>
      <c r="F19" s="514"/>
      <c r="G19" s="514"/>
      <c r="H19" s="514"/>
      <c r="I19" s="514"/>
    </row>
    <row r="20" spans="1:16" s="507" customFormat="1" ht="12">
      <c r="A20" s="510" t="s">
        <v>812</v>
      </c>
      <c r="B20" s="511" t="s">
        <v>822</v>
      </c>
      <c r="C20" s="513"/>
      <c r="D20" s="513"/>
      <c r="E20" s="513"/>
      <c r="F20" s="513"/>
      <c r="G20" s="513"/>
      <c r="H20" s="513"/>
      <c r="I20" s="51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07" customFormat="1" ht="12">
      <c r="A21" s="510" t="s">
        <v>823</v>
      </c>
      <c r="B21" s="511" t="s">
        <v>824</v>
      </c>
      <c r="C21" s="513"/>
      <c r="D21" s="513"/>
      <c r="E21" s="513"/>
      <c r="F21" s="513"/>
      <c r="G21" s="513"/>
      <c r="H21" s="513"/>
      <c r="I21" s="51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07" customFormat="1" ht="12">
      <c r="A22" s="510" t="s">
        <v>825</v>
      </c>
      <c r="B22" s="511" t="s">
        <v>826</v>
      </c>
      <c r="C22" s="513"/>
      <c r="D22" s="513"/>
      <c r="E22" s="513"/>
      <c r="F22" s="513"/>
      <c r="G22" s="513"/>
      <c r="H22" s="513"/>
      <c r="I22" s="51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07" customFormat="1" ht="12">
      <c r="A23" s="510" t="s">
        <v>827</v>
      </c>
      <c r="B23" s="511" t="s">
        <v>828</v>
      </c>
      <c r="C23" s="513"/>
      <c r="D23" s="513"/>
      <c r="E23" s="513"/>
      <c r="F23" s="520"/>
      <c r="G23" s="513"/>
      <c r="H23" s="513"/>
      <c r="I23" s="51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07" customFormat="1" ht="12">
      <c r="A24" s="510" t="s">
        <v>829</v>
      </c>
      <c r="B24" s="511" t="s">
        <v>830</v>
      </c>
      <c r="C24" s="513"/>
      <c r="D24" s="513"/>
      <c r="E24" s="513"/>
      <c r="F24" s="513"/>
      <c r="G24" s="513"/>
      <c r="H24" s="513"/>
      <c r="I24" s="51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07" customFormat="1" ht="12">
      <c r="A25" s="510" t="s">
        <v>831</v>
      </c>
      <c r="B25" s="511" t="s">
        <v>832</v>
      </c>
      <c r="C25" s="513"/>
      <c r="D25" s="513"/>
      <c r="E25" s="513"/>
      <c r="F25" s="513"/>
      <c r="G25" s="513"/>
      <c r="H25" s="513"/>
      <c r="I25" s="51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07" customFormat="1" ht="12">
      <c r="A26" s="521" t="s">
        <v>833</v>
      </c>
      <c r="B26" s="522" t="s">
        <v>834</v>
      </c>
      <c r="C26" s="513"/>
      <c r="D26" s="513"/>
      <c r="E26" s="513"/>
      <c r="F26" s="513"/>
      <c r="G26" s="513"/>
      <c r="H26" s="513"/>
      <c r="I26" s="51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07" customFormat="1" ht="12">
      <c r="A27" s="516" t="s">
        <v>835</v>
      </c>
      <c r="B27" s="517" t="s">
        <v>836</v>
      </c>
      <c r="C27" s="504">
        <f aca="true" t="shared" si="2" ref="C27:H27">SUM(C20:C26)</f>
        <v>0</v>
      </c>
      <c r="D27" s="504">
        <f t="shared" si="2"/>
        <v>0</v>
      </c>
      <c r="E27" s="504">
        <f t="shared" si="2"/>
        <v>0</v>
      </c>
      <c r="F27" s="504">
        <f t="shared" si="2"/>
        <v>0</v>
      </c>
      <c r="G27" s="504">
        <f t="shared" si="2"/>
        <v>0</v>
      </c>
      <c r="H27" s="504">
        <f t="shared" si="2"/>
        <v>0</v>
      </c>
      <c r="I27" s="514">
        <f t="shared" si="0"/>
        <v>0</v>
      </c>
      <c r="J27" s="519"/>
      <c r="K27" s="519"/>
      <c r="L27" s="519"/>
      <c r="M27" s="519"/>
      <c r="N27" s="519"/>
      <c r="O27" s="519"/>
      <c r="P27" s="519"/>
    </row>
    <row r="28" spans="1:16" s="507" customFormat="1" ht="12">
      <c r="A28" s="523"/>
      <c r="B28" s="524"/>
      <c r="C28" s="525"/>
      <c r="D28" s="526"/>
      <c r="E28" s="526"/>
      <c r="F28" s="526"/>
      <c r="G28" s="526"/>
      <c r="H28" s="526"/>
      <c r="I28" s="526"/>
      <c r="J28" s="519"/>
      <c r="K28" s="519"/>
      <c r="L28" s="519"/>
      <c r="M28" s="519"/>
      <c r="N28" s="519"/>
      <c r="O28" s="519"/>
      <c r="P28" s="519"/>
    </row>
    <row r="29" spans="1:9" s="507" customFormat="1" ht="12">
      <c r="A29" s="527" t="s">
        <v>837</v>
      </c>
      <c r="B29" s="527"/>
      <c r="C29" s="527"/>
      <c r="D29" s="528"/>
      <c r="E29" s="528"/>
      <c r="F29" s="528"/>
      <c r="G29" s="528"/>
      <c r="H29" s="528"/>
      <c r="I29" s="528"/>
    </row>
    <row r="30" spans="1:9" s="507" customFormat="1" ht="12">
      <c r="A30" s="483"/>
      <c r="B30" s="484"/>
      <c r="C30" s="483"/>
      <c r="D30" s="529"/>
      <c r="E30" s="529"/>
      <c r="F30" s="529"/>
      <c r="G30" s="529"/>
      <c r="H30" s="529"/>
      <c r="I30" s="529"/>
    </row>
    <row r="31" spans="1:10" s="507" customFormat="1" ht="15" customHeight="1">
      <c r="A31" s="485" t="s">
        <v>271</v>
      </c>
      <c r="B31" s="639"/>
      <c r="C31" s="639"/>
      <c r="D31" s="530" t="s">
        <v>838</v>
      </c>
      <c r="E31" s="633"/>
      <c r="F31" s="633"/>
      <c r="G31" s="633"/>
      <c r="H31" s="531" t="s">
        <v>522</v>
      </c>
      <c r="I31" s="633"/>
      <c r="J31" s="633"/>
    </row>
    <row r="32" spans="1:9" s="507" customFormat="1" ht="12">
      <c r="A32" s="581">
        <f>'справка №1-БАЛАНС'!A98</f>
        <v>42601</v>
      </c>
      <c r="B32" s="481"/>
      <c r="C32" s="331"/>
      <c r="D32" s="411" t="s">
        <v>624</v>
      </c>
      <c r="E32" s="411"/>
      <c r="F32" s="411"/>
      <c r="G32" s="411"/>
      <c r="H32" s="411" t="s">
        <v>625</v>
      </c>
      <c r="I32" s="411"/>
    </row>
    <row r="33" spans="1:9" s="507" customFormat="1" ht="12">
      <c r="A33" s="331"/>
      <c r="B33" s="481"/>
      <c r="C33" s="331"/>
      <c r="D33" s="411"/>
      <c r="E33" s="411"/>
      <c r="F33" s="411"/>
      <c r="G33" s="411"/>
      <c r="H33" s="411"/>
      <c r="I33" s="411"/>
    </row>
    <row r="34" spans="1:9" s="507" customFormat="1" ht="12">
      <c r="A34" s="357"/>
      <c r="B34" s="532"/>
      <c r="C34" s="357"/>
      <c r="D34" s="416"/>
      <c r="E34" s="416"/>
      <c r="F34" s="416"/>
      <c r="G34" s="416"/>
      <c r="H34" s="416"/>
      <c r="I34" s="416"/>
    </row>
    <row r="35" spans="1:9" s="507" customFormat="1" ht="12">
      <c r="A35" s="357"/>
      <c r="B35" s="532"/>
      <c r="C35" s="357"/>
      <c r="D35" s="416"/>
      <c r="E35" s="416"/>
      <c r="F35" s="416"/>
      <c r="G35" s="416"/>
      <c r="H35" s="416"/>
      <c r="I35" s="416"/>
    </row>
    <row r="36" spans="1:9" s="507" customFormat="1" ht="12">
      <c r="A36" s="357"/>
      <c r="B36" s="532"/>
      <c r="C36" s="357"/>
      <c r="D36" s="416"/>
      <c r="E36" s="416"/>
      <c r="F36" s="416"/>
      <c r="G36" s="416"/>
      <c r="H36" s="416"/>
      <c r="I36" s="416"/>
    </row>
    <row r="37" spans="1:9" s="507" customFormat="1" ht="12">
      <c r="A37" s="357"/>
      <c r="B37" s="532"/>
      <c r="C37" s="357"/>
      <c r="D37" s="416"/>
      <c r="E37" s="416"/>
      <c r="F37" s="416"/>
      <c r="G37" s="416"/>
      <c r="H37" s="416"/>
      <c r="I37" s="416"/>
    </row>
    <row r="38" spans="1:9" s="507" customFormat="1" ht="12">
      <c r="A38" s="357"/>
      <c r="B38" s="532"/>
      <c r="C38" s="357"/>
      <c r="D38" s="416"/>
      <c r="E38" s="416"/>
      <c r="F38" s="416"/>
      <c r="G38" s="416"/>
      <c r="H38" s="416"/>
      <c r="I38" s="416"/>
    </row>
    <row r="39" spans="1:9" s="507" customFormat="1" ht="12">
      <c r="A39" s="357"/>
      <c r="B39" s="532"/>
      <c r="C39" s="357"/>
      <c r="D39" s="416"/>
      <c r="E39" s="416"/>
      <c r="F39" s="416"/>
      <c r="G39" s="416"/>
      <c r="H39" s="416"/>
      <c r="I39" s="416"/>
    </row>
    <row r="40" spans="1:9" s="507" customFormat="1" ht="12">
      <c r="A40" s="357"/>
      <c r="B40" s="532"/>
      <c r="C40" s="357"/>
      <c r="D40" s="416"/>
      <c r="E40" s="416"/>
      <c r="F40" s="416"/>
      <c r="G40" s="416"/>
      <c r="H40" s="416"/>
      <c r="I40" s="416"/>
    </row>
    <row r="41" spans="1:9" s="507" customFormat="1" ht="12">
      <c r="A41" s="357"/>
      <c r="B41" s="532"/>
      <c r="C41" s="357"/>
      <c r="D41" s="416"/>
      <c r="E41" s="416"/>
      <c r="F41" s="416"/>
      <c r="G41" s="416"/>
      <c r="H41" s="416"/>
      <c r="I41" s="416"/>
    </row>
    <row r="42" spans="1:9" s="507" customFormat="1" ht="12">
      <c r="A42" s="357"/>
      <c r="B42" s="532"/>
      <c r="C42" s="357"/>
      <c r="D42" s="416"/>
      <c r="E42" s="416"/>
      <c r="F42" s="416"/>
      <c r="G42" s="416"/>
      <c r="H42" s="416"/>
      <c r="I42" s="416"/>
    </row>
    <row r="43" spans="1:9" s="507" customFormat="1" ht="12">
      <c r="A43" s="357"/>
      <c r="B43" s="532"/>
      <c r="C43" s="357"/>
      <c r="D43" s="416"/>
      <c r="E43" s="416"/>
      <c r="F43" s="416"/>
      <c r="G43" s="416"/>
      <c r="H43" s="416"/>
      <c r="I43" s="416"/>
    </row>
    <row r="44" spans="1:9" s="507" customFormat="1" ht="12">
      <c r="A44" s="357"/>
      <c r="B44" s="532"/>
      <c r="C44" s="357"/>
      <c r="D44" s="416"/>
      <c r="E44" s="416"/>
      <c r="F44" s="416"/>
      <c r="G44" s="416"/>
      <c r="H44" s="416"/>
      <c r="I44" s="416"/>
    </row>
    <row r="45" spans="1:9" s="507" customFormat="1" ht="12">
      <c r="A45" s="357"/>
      <c r="B45" s="532"/>
      <c r="C45" s="357"/>
      <c r="D45" s="416"/>
      <c r="E45" s="416"/>
      <c r="F45" s="416"/>
      <c r="G45" s="416"/>
      <c r="H45" s="416"/>
      <c r="I45" s="416"/>
    </row>
    <row r="46" spans="1:9" s="507" customFormat="1" ht="12">
      <c r="A46" s="357"/>
      <c r="B46" s="532"/>
      <c r="C46" s="357"/>
      <c r="D46" s="416"/>
      <c r="E46" s="416"/>
      <c r="F46" s="416"/>
      <c r="G46" s="416"/>
      <c r="H46" s="416"/>
      <c r="I46" s="416"/>
    </row>
    <row r="47" spans="1:9" s="507" customFormat="1" ht="12">
      <c r="A47" s="357"/>
      <c r="B47" s="532"/>
      <c r="C47" s="357"/>
      <c r="D47" s="416"/>
      <c r="E47" s="416"/>
      <c r="F47" s="416"/>
      <c r="G47" s="416"/>
      <c r="H47" s="416"/>
      <c r="I47" s="416"/>
    </row>
    <row r="48" spans="1:9" s="507" customFormat="1" ht="12">
      <c r="A48" s="357"/>
      <c r="B48" s="532"/>
      <c r="C48" s="357"/>
      <c r="D48" s="416"/>
      <c r="E48" s="416"/>
      <c r="F48" s="416"/>
      <c r="G48" s="416"/>
      <c r="H48" s="416"/>
      <c r="I48" s="416"/>
    </row>
    <row r="49" spans="1:9" s="507" customFormat="1" ht="12">
      <c r="A49" s="357"/>
      <c r="B49" s="532"/>
      <c r="C49" s="357"/>
      <c r="D49" s="416"/>
      <c r="E49" s="416"/>
      <c r="F49" s="416"/>
      <c r="G49" s="416"/>
      <c r="H49" s="416"/>
      <c r="I49" s="416"/>
    </row>
    <row r="50" spans="1:9" s="507" customFormat="1" ht="12">
      <c r="A50" s="357"/>
      <c r="B50" s="532"/>
      <c r="C50" s="357"/>
      <c r="D50" s="416"/>
      <c r="E50" s="416"/>
      <c r="F50" s="416"/>
      <c r="G50" s="416"/>
      <c r="H50" s="416"/>
      <c r="I50" s="416"/>
    </row>
    <row r="51" spans="1:9" s="507" customFormat="1" ht="12">
      <c r="A51" s="357"/>
      <c r="B51" s="532"/>
      <c r="C51" s="357"/>
      <c r="D51" s="416"/>
      <c r="E51" s="416"/>
      <c r="F51" s="416"/>
      <c r="G51" s="416"/>
      <c r="H51" s="416"/>
      <c r="I51" s="416"/>
    </row>
    <row r="52" spans="1:9" s="507" customFormat="1" ht="12">
      <c r="A52" s="357"/>
      <c r="B52" s="532"/>
      <c r="C52" s="357"/>
      <c r="D52" s="416"/>
      <c r="E52" s="416"/>
      <c r="F52" s="416"/>
      <c r="G52" s="416"/>
      <c r="H52" s="416"/>
      <c r="I52" s="416"/>
    </row>
    <row r="53" spans="1:9" s="507" customFormat="1" ht="12">
      <c r="A53" s="357"/>
      <c r="B53" s="532"/>
      <c r="C53" s="357"/>
      <c r="D53" s="416"/>
      <c r="E53" s="416"/>
      <c r="F53" s="416"/>
      <c r="G53" s="416"/>
      <c r="H53" s="416"/>
      <c r="I53" s="416"/>
    </row>
    <row r="54" spans="1:9" s="507" customFormat="1" ht="12">
      <c r="A54" s="357"/>
      <c r="B54" s="532"/>
      <c r="C54" s="357"/>
      <c r="D54" s="416"/>
      <c r="E54" s="416"/>
      <c r="F54" s="416"/>
      <c r="G54" s="416"/>
      <c r="H54" s="416"/>
      <c r="I54" s="416"/>
    </row>
    <row r="55" spans="1:9" s="507" customFormat="1" ht="12">
      <c r="A55" s="357"/>
      <c r="B55" s="532"/>
      <c r="C55" s="357"/>
      <c r="D55" s="416"/>
      <c r="E55" s="416"/>
      <c r="F55" s="416"/>
      <c r="G55" s="416"/>
      <c r="H55" s="416"/>
      <c r="I55" s="416"/>
    </row>
    <row r="56" spans="1:9" s="507" customFormat="1" ht="12">
      <c r="A56" s="357"/>
      <c r="B56" s="532"/>
      <c r="C56" s="357"/>
      <c r="D56" s="416"/>
      <c r="E56" s="416"/>
      <c r="F56" s="416"/>
      <c r="G56" s="416"/>
      <c r="H56" s="416"/>
      <c r="I56" s="416"/>
    </row>
    <row r="57" spans="1:9" s="507" customFormat="1" ht="12">
      <c r="A57" s="357"/>
      <c r="B57" s="532"/>
      <c r="C57" s="357"/>
      <c r="D57" s="416"/>
      <c r="E57" s="416"/>
      <c r="F57" s="416"/>
      <c r="G57" s="416"/>
      <c r="H57" s="416"/>
      <c r="I57" s="416"/>
    </row>
    <row r="58" spans="1:9" s="507" customFormat="1" ht="12">
      <c r="A58" s="357"/>
      <c r="B58" s="532"/>
      <c r="C58" s="357"/>
      <c r="D58" s="416"/>
      <c r="E58" s="416"/>
      <c r="F58" s="416"/>
      <c r="G58" s="416"/>
      <c r="H58" s="416"/>
      <c r="I58" s="416"/>
    </row>
    <row r="59" spans="1:9" s="507" customFormat="1" ht="12">
      <c r="A59" s="357"/>
      <c r="B59" s="532"/>
      <c r="C59" s="357"/>
      <c r="D59" s="416"/>
      <c r="E59" s="416"/>
      <c r="F59" s="416"/>
      <c r="G59" s="416"/>
      <c r="H59" s="416"/>
      <c r="I59" s="416"/>
    </row>
    <row r="60" spans="1:9" s="507" customFormat="1" ht="12">
      <c r="A60" s="357"/>
      <c r="B60" s="532"/>
      <c r="C60" s="357"/>
      <c r="D60" s="416"/>
      <c r="E60" s="416"/>
      <c r="F60" s="416"/>
      <c r="G60" s="416"/>
      <c r="H60" s="416"/>
      <c r="I60" s="416"/>
    </row>
    <row r="61" spans="1:9" s="507" customFormat="1" ht="12">
      <c r="A61" s="357"/>
      <c r="B61" s="532"/>
      <c r="C61" s="357"/>
      <c r="D61" s="416"/>
      <c r="E61" s="416"/>
      <c r="F61" s="416"/>
      <c r="G61" s="416"/>
      <c r="H61" s="416"/>
      <c r="I61" s="416"/>
    </row>
    <row r="62" spans="1:9" s="507" customFormat="1" ht="12">
      <c r="A62" s="357"/>
      <c r="B62" s="532"/>
      <c r="C62" s="357"/>
      <c r="D62" s="416"/>
      <c r="E62" s="416"/>
      <c r="F62" s="416"/>
      <c r="G62" s="416"/>
      <c r="H62" s="416"/>
      <c r="I62" s="416"/>
    </row>
    <row r="63" spans="1:9" s="507" customFormat="1" ht="12">
      <c r="A63" s="357"/>
      <c r="B63" s="532"/>
      <c r="C63" s="357"/>
      <c r="D63" s="416"/>
      <c r="E63" s="416"/>
      <c r="F63" s="416"/>
      <c r="G63" s="416"/>
      <c r="H63" s="416"/>
      <c r="I63" s="416"/>
    </row>
    <row r="64" spans="1:9" s="507" customFormat="1" ht="12">
      <c r="A64" s="357"/>
      <c r="B64" s="532"/>
      <c r="C64" s="357"/>
      <c r="D64" s="416"/>
      <c r="E64" s="416"/>
      <c r="F64" s="416"/>
      <c r="G64" s="416"/>
      <c r="H64" s="416"/>
      <c r="I64" s="416"/>
    </row>
    <row r="65" spans="1:9" s="507" customFormat="1" ht="12">
      <c r="A65" s="357"/>
      <c r="B65" s="532"/>
      <c r="C65" s="357"/>
      <c r="D65" s="416"/>
      <c r="E65" s="416"/>
      <c r="F65" s="416"/>
      <c r="G65" s="416"/>
      <c r="H65" s="416"/>
      <c r="I65" s="416"/>
    </row>
    <row r="66" spans="1:9" s="507" customFormat="1" ht="12">
      <c r="A66" s="357"/>
      <c r="B66" s="532"/>
      <c r="C66" s="357"/>
      <c r="D66" s="416"/>
      <c r="E66" s="416"/>
      <c r="F66" s="416"/>
      <c r="G66" s="416"/>
      <c r="H66" s="416"/>
      <c r="I66" s="416"/>
    </row>
    <row r="67" spans="1:9" s="507" customFormat="1" ht="12">
      <c r="A67" s="357"/>
      <c r="B67" s="532"/>
      <c r="C67" s="357"/>
      <c r="D67" s="416"/>
      <c r="E67" s="416"/>
      <c r="F67" s="416"/>
      <c r="G67" s="416"/>
      <c r="H67" s="416"/>
      <c r="I67" s="416"/>
    </row>
    <row r="68" spans="1:9" s="507" customFormat="1" ht="12">
      <c r="A68" s="357"/>
      <c r="B68" s="532"/>
      <c r="C68" s="357"/>
      <c r="D68" s="416"/>
      <c r="E68" s="416"/>
      <c r="F68" s="416"/>
      <c r="G68" s="416"/>
      <c r="H68" s="416"/>
      <c r="I68" s="416"/>
    </row>
    <row r="69" spans="1:9" s="507" customFormat="1" ht="12">
      <c r="A69" s="357"/>
      <c r="B69" s="532"/>
      <c r="C69" s="357"/>
      <c r="D69" s="416"/>
      <c r="E69" s="416"/>
      <c r="F69" s="416"/>
      <c r="G69" s="416"/>
      <c r="H69" s="416"/>
      <c r="I69" s="416"/>
    </row>
    <row r="70" spans="1:9" s="507" customFormat="1" ht="12">
      <c r="A70" s="357"/>
      <c r="B70" s="532"/>
      <c r="C70" s="357"/>
      <c r="D70" s="416"/>
      <c r="E70" s="416"/>
      <c r="F70" s="416"/>
      <c r="G70" s="416"/>
      <c r="H70" s="416"/>
      <c r="I70" s="416"/>
    </row>
    <row r="71" spans="1:9" s="507" customFormat="1" ht="12">
      <c r="A71" s="357"/>
      <c r="B71" s="532"/>
      <c r="C71" s="357"/>
      <c r="D71" s="416"/>
      <c r="E71" s="416"/>
      <c r="F71" s="416"/>
      <c r="G71" s="416"/>
      <c r="H71" s="416"/>
      <c r="I71" s="416"/>
    </row>
    <row r="72" spans="1:9" s="507" customFormat="1" ht="12">
      <c r="A72" s="357"/>
      <c r="B72" s="532"/>
      <c r="C72" s="357"/>
      <c r="D72" s="416"/>
      <c r="E72" s="416"/>
      <c r="F72" s="416"/>
      <c r="G72" s="416"/>
      <c r="H72" s="416"/>
      <c r="I72" s="416"/>
    </row>
    <row r="73" spans="1:9" s="507" customFormat="1" ht="12">
      <c r="A73" s="357"/>
      <c r="B73" s="532"/>
      <c r="C73" s="357"/>
      <c r="D73" s="416"/>
      <c r="E73" s="416"/>
      <c r="F73" s="416"/>
      <c r="G73" s="416"/>
      <c r="H73" s="416"/>
      <c r="I73" s="416"/>
    </row>
    <row r="74" spans="1:9" s="507" customFormat="1" ht="12">
      <c r="A74" s="357"/>
      <c r="B74" s="532"/>
      <c r="C74" s="357"/>
      <c r="D74" s="416"/>
      <c r="E74" s="416"/>
      <c r="F74" s="416"/>
      <c r="G74" s="416"/>
      <c r="H74" s="416"/>
      <c r="I74" s="416"/>
    </row>
    <row r="75" spans="1:9" s="507" customFormat="1" ht="12">
      <c r="A75" s="357"/>
      <c r="B75" s="532"/>
      <c r="C75" s="357"/>
      <c r="D75" s="416"/>
      <c r="E75" s="416"/>
      <c r="F75" s="416"/>
      <c r="G75" s="416"/>
      <c r="H75" s="416"/>
      <c r="I75" s="416"/>
    </row>
    <row r="76" spans="1:9" s="507" customFormat="1" ht="12">
      <c r="A76" s="357"/>
      <c r="B76" s="532"/>
      <c r="C76" s="357"/>
      <c r="D76" s="416"/>
      <c r="E76" s="416"/>
      <c r="F76" s="416"/>
      <c r="G76" s="416"/>
      <c r="H76" s="416"/>
      <c r="I76" s="416"/>
    </row>
    <row r="77" spans="1:9" s="507" customFormat="1" ht="12">
      <c r="A77" s="357"/>
      <c r="B77" s="532"/>
      <c r="C77" s="357"/>
      <c r="D77" s="416"/>
      <c r="E77" s="416"/>
      <c r="F77" s="416"/>
      <c r="G77" s="416"/>
      <c r="H77" s="416"/>
      <c r="I77" s="416"/>
    </row>
    <row r="78" spans="1:9" s="507" customFormat="1" ht="12">
      <c r="A78" s="357"/>
      <c r="B78" s="532"/>
      <c r="C78" s="357"/>
      <c r="D78" s="416"/>
      <c r="E78" s="416"/>
      <c r="F78" s="416"/>
      <c r="G78" s="416"/>
      <c r="H78" s="416"/>
      <c r="I78" s="416"/>
    </row>
    <row r="79" spans="1:9" s="507" customFormat="1" ht="12">
      <c r="A79" s="357"/>
      <c r="B79" s="532"/>
      <c r="C79" s="357"/>
      <c r="D79" s="416"/>
      <c r="E79" s="416"/>
      <c r="F79" s="416"/>
      <c r="G79" s="416"/>
      <c r="H79" s="416"/>
      <c r="I79" s="416"/>
    </row>
    <row r="80" spans="1:9" s="507" customFormat="1" ht="12">
      <c r="A80" s="357"/>
      <c r="B80" s="532"/>
      <c r="C80" s="357"/>
      <c r="D80" s="416"/>
      <c r="E80" s="416"/>
      <c r="F80" s="416"/>
      <c r="G80" s="416"/>
      <c r="H80" s="416"/>
      <c r="I80" s="416"/>
    </row>
    <row r="81" spans="1:9" s="507" customFormat="1" ht="12">
      <c r="A81" s="357"/>
      <c r="B81" s="532"/>
      <c r="C81" s="357"/>
      <c r="D81" s="416"/>
      <c r="E81" s="416"/>
      <c r="F81" s="416"/>
      <c r="G81" s="416"/>
      <c r="H81" s="416"/>
      <c r="I81" s="416"/>
    </row>
    <row r="82" spans="1:9" s="507" customFormat="1" ht="12">
      <c r="A82" s="357"/>
      <c r="B82" s="532"/>
      <c r="C82" s="357"/>
      <c r="D82" s="416"/>
      <c r="E82" s="416"/>
      <c r="F82" s="416"/>
      <c r="G82" s="416"/>
      <c r="H82" s="416"/>
      <c r="I82" s="416"/>
    </row>
    <row r="83" spans="1:9" s="507" customFormat="1" ht="12">
      <c r="A83" s="357"/>
      <c r="B83" s="532"/>
      <c r="C83" s="357"/>
      <c r="D83" s="416"/>
      <c r="E83" s="416"/>
      <c r="F83" s="416"/>
      <c r="G83" s="416"/>
      <c r="H83" s="416"/>
      <c r="I83" s="416"/>
    </row>
    <row r="84" spans="1:9" s="507" customFormat="1" ht="12">
      <c r="A84" s="357"/>
      <c r="B84" s="532"/>
      <c r="C84" s="357"/>
      <c r="D84" s="416"/>
      <c r="E84" s="416"/>
      <c r="F84" s="416"/>
      <c r="G84" s="416"/>
      <c r="H84" s="416"/>
      <c r="I84" s="416"/>
    </row>
    <row r="85" spans="1:9" s="507" customFormat="1" ht="12">
      <c r="A85" s="357"/>
      <c r="B85" s="532"/>
      <c r="C85" s="357"/>
      <c r="D85" s="416"/>
      <c r="E85" s="416"/>
      <c r="F85" s="416"/>
      <c r="G85" s="416"/>
      <c r="H85" s="416"/>
      <c r="I85" s="416"/>
    </row>
    <row r="86" spans="1:9" s="507" customFormat="1" ht="12">
      <c r="A86" s="357"/>
      <c r="B86" s="532"/>
      <c r="C86" s="357"/>
      <c r="D86" s="416"/>
      <c r="E86" s="416"/>
      <c r="F86" s="416"/>
      <c r="G86" s="416"/>
      <c r="H86" s="416"/>
      <c r="I86" s="416"/>
    </row>
    <row r="87" spans="1:9" s="507" customFormat="1" ht="12">
      <c r="A87" s="357"/>
      <c r="B87" s="532"/>
      <c r="C87" s="357"/>
      <c r="D87" s="416"/>
      <c r="E87" s="416"/>
      <c r="F87" s="416"/>
      <c r="G87" s="416"/>
      <c r="H87" s="416"/>
      <c r="I87" s="416"/>
    </row>
    <row r="88" spans="1:9" s="507" customFormat="1" ht="12">
      <c r="A88" s="357"/>
      <c r="B88" s="532"/>
      <c r="C88" s="357"/>
      <c r="D88" s="416"/>
      <c r="E88" s="416"/>
      <c r="F88" s="416"/>
      <c r="G88" s="416"/>
      <c r="H88" s="416"/>
      <c r="I88" s="416"/>
    </row>
    <row r="89" spans="1:9" s="507" customFormat="1" ht="12">
      <c r="A89" s="357"/>
      <c r="B89" s="532"/>
      <c r="C89" s="357"/>
      <c r="D89" s="416"/>
      <c r="E89" s="416"/>
      <c r="F89" s="416"/>
      <c r="G89" s="416"/>
      <c r="H89" s="416"/>
      <c r="I89" s="416"/>
    </row>
    <row r="90" spans="1:9" s="507" customFormat="1" ht="12">
      <c r="A90" s="357"/>
      <c r="B90" s="532"/>
      <c r="C90" s="357"/>
      <c r="D90" s="416"/>
      <c r="E90" s="416"/>
      <c r="F90" s="416"/>
      <c r="G90" s="416"/>
      <c r="H90" s="416"/>
      <c r="I90" s="416"/>
    </row>
    <row r="91" spans="1:9" s="507" customFormat="1" ht="12">
      <c r="A91" s="357"/>
      <c r="B91" s="532"/>
      <c r="C91" s="357"/>
      <c r="D91" s="416"/>
      <c r="E91" s="416"/>
      <c r="F91" s="416"/>
      <c r="G91" s="416"/>
      <c r="H91" s="416"/>
      <c r="I91" s="416"/>
    </row>
    <row r="92" spans="1:9" s="507" customFormat="1" ht="12">
      <c r="A92" s="357"/>
      <c r="B92" s="532"/>
      <c r="C92" s="357"/>
      <c r="D92" s="416"/>
      <c r="E92" s="416"/>
      <c r="F92" s="416"/>
      <c r="G92" s="416"/>
      <c r="H92" s="416"/>
      <c r="I92" s="416"/>
    </row>
    <row r="93" spans="1:9" s="507" customFormat="1" ht="12">
      <c r="A93" s="357"/>
      <c r="B93" s="532"/>
      <c r="C93" s="357"/>
      <c r="D93" s="416"/>
      <c r="E93" s="416"/>
      <c r="F93" s="416"/>
      <c r="G93" s="416"/>
      <c r="H93" s="416"/>
      <c r="I93" s="416"/>
    </row>
    <row r="94" spans="1:9" s="507" customFormat="1" ht="12">
      <c r="A94" s="357"/>
      <c r="B94" s="532"/>
      <c r="C94" s="357"/>
      <c r="D94" s="416"/>
      <c r="E94" s="416"/>
      <c r="F94" s="416"/>
      <c r="G94" s="416"/>
      <c r="H94" s="416"/>
      <c r="I94" s="416"/>
    </row>
    <row r="95" spans="1:9" s="507" customFormat="1" ht="12">
      <c r="A95" s="357"/>
      <c r="B95" s="532"/>
      <c r="C95" s="357"/>
      <c r="D95" s="416"/>
      <c r="E95" s="416"/>
      <c r="F95" s="416"/>
      <c r="G95" s="416"/>
      <c r="H95" s="416"/>
      <c r="I95" s="416"/>
    </row>
    <row r="96" spans="1:9" s="507" customFormat="1" ht="12">
      <c r="A96" s="357"/>
      <c r="B96" s="532"/>
      <c r="C96" s="357"/>
      <c r="D96" s="416"/>
      <c r="E96" s="416"/>
      <c r="F96" s="416"/>
      <c r="G96" s="416"/>
      <c r="H96" s="416"/>
      <c r="I96" s="416"/>
    </row>
    <row r="97" spans="1:9" s="507" customFormat="1" ht="12">
      <c r="A97" s="357"/>
      <c r="B97" s="532"/>
      <c r="C97" s="357"/>
      <c r="D97" s="416"/>
      <c r="E97" s="416"/>
      <c r="F97" s="416"/>
      <c r="G97" s="416"/>
      <c r="H97" s="416"/>
      <c r="I97" s="416"/>
    </row>
    <row r="98" spans="1:9" s="507" customFormat="1" ht="12">
      <c r="A98" s="357"/>
      <c r="B98" s="532"/>
      <c r="C98" s="357"/>
      <c r="D98" s="416"/>
      <c r="E98" s="416"/>
      <c r="F98" s="416"/>
      <c r="G98" s="416"/>
      <c r="H98" s="416"/>
      <c r="I98" s="416"/>
    </row>
    <row r="99" spans="1:9" s="507" customFormat="1" ht="12">
      <c r="A99" s="357"/>
      <c r="B99" s="532"/>
      <c r="C99" s="357"/>
      <c r="D99" s="416"/>
      <c r="E99" s="416"/>
      <c r="F99" s="416"/>
      <c r="G99" s="416"/>
      <c r="H99" s="416"/>
      <c r="I99" s="416"/>
    </row>
    <row r="100" spans="1:9" s="507" customFormat="1" ht="12">
      <c r="A100" s="357"/>
      <c r="B100" s="532"/>
      <c r="C100" s="357"/>
      <c r="D100" s="416"/>
      <c r="E100" s="416"/>
      <c r="F100" s="416"/>
      <c r="G100" s="416"/>
      <c r="H100" s="416"/>
      <c r="I100" s="416"/>
    </row>
    <row r="101" spans="1:9" s="507" customFormat="1" ht="12">
      <c r="A101" s="357"/>
      <c r="B101" s="532"/>
      <c r="C101" s="357"/>
      <c r="D101" s="416"/>
      <c r="E101" s="416"/>
      <c r="F101" s="416"/>
      <c r="G101" s="416"/>
      <c r="H101" s="416"/>
      <c r="I101" s="416"/>
    </row>
    <row r="102" spans="1:9" s="507" customFormat="1" ht="12">
      <c r="A102" s="357"/>
      <c r="B102" s="532"/>
      <c r="C102" s="357"/>
      <c r="D102" s="416"/>
      <c r="E102" s="416"/>
      <c r="F102" s="416"/>
      <c r="G102" s="416"/>
      <c r="H102" s="416"/>
      <c r="I102" s="416"/>
    </row>
    <row r="103" spans="1:9" s="507" customFormat="1" ht="12">
      <c r="A103" s="357"/>
      <c r="B103" s="532"/>
      <c r="C103" s="357"/>
      <c r="D103" s="416"/>
      <c r="E103" s="416"/>
      <c r="F103" s="416"/>
      <c r="G103" s="416"/>
      <c r="H103" s="416"/>
      <c r="I103" s="416"/>
    </row>
    <row r="104" spans="1:9" s="507" customFormat="1" ht="12">
      <c r="A104" s="357"/>
      <c r="B104" s="532"/>
      <c r="C104" s="357"/>
      <c r="D104" s="416"/>
      <c r="E104" s="416"/>
      <c r="F104" s="416"/>
      <c r="G104" s="416"/>
      <c r="H104" s="416"/>
      <c r="I104" s="416"/>
    </row>
    <row r="105" spans="1:9" s="507" customFormat="1" ht="12">
      <c r="A105" s="357"/>
      <c r="B105" s="532"/>
      <c r="C105" s="357"/>
      <c r="D105" s="416"/>
      <c r="E105" s="416"/>
      <c r="F105" s="416"/>
      <c r="G105" s="416"/>
      <c r="H105" s="416"/>
      <c r="I105" s="416"/>
    </row>
    <row r="106" spans="1:9" s="507" customFormat="1" ht="12">
      <c r="A106" s="357"/>
      <c r="B106" s="532"/>
      <c r="C106" s="357"/>
      <c r="D106" s="416"/>
      <c r="E106" s="416"/>
      <c r="F106" s="416"/>
      <c r="G106" s="416"/>
      <c r="H106" s="416"/>
      <c r="I106" s="416"/>
    </row>
    <row r="107" spans="1:9" s="507" customFormat="1" ht="12">
      <c r="A107" s="357"/>
      <c r="B107" s="532"/>
      <c r="C107" s="357"/>
      <c r="D107" s="416"/>
      <c r="E107" s="416"/>
      <c r="F107" s="416"/>
      <c r="G107" s="416"/>
      <c r="H107" s="416"/>
      <c r="I107" s="416"/>
    </row>
    <row r="108" spans="1:9" s="507" customFormat="1" ht="12">
      <c r="A108" s="357"/>
      <c r="B108" s="532"/>
      <c r="C108" s="357"/>
      <c r="D108" s="416"/>
      <c r="E108" s="416"/>
      <c r="F108" s="416"/>
      <c r="G108" s="416"/>
      <c r="H108" s="416"/>
      <c r="I108" s="416"/>
    </row>
    <row r="109" spans="1:9" s="507" customFormat="1" ht="12">
      <c r="A109" s="357"/>
      <c r="B109" s="532"/>
      <c r="C109" s="357"/>
      <c r="D109" s="416"/>
      <c r="E109" s="416"/>
      <c r="F109" s="416"/>
      <c r="G109" s="416"/>
      <c r="H109" s="416"/>
      <c r="I109" s="416"/>
    </row>
    <row r="110" spans="1:9" s="507" customFormat="1" ht="12">
      <c r="A110" s="357"/>
      <c r="B110" s="532"/>
      <c r="C110" s="357"/>
      <c r="D110" s="416"/>
      <c r="E110" s="416"/>
      <c r="F110" s="416"/>
      <c r="G110" s="416"/>
      <c r="H110" s="416"/>
      <c r="I110" s="416"/>
    </row>
    <row r="111" spans="1:9" s="507" customFormat="1" ht="12">
      <c r="A111" s="357"/>
      <c r="B111" s="532"/>
      <c r="C111" s="357"/>
      <c r="D111" s="416"/>
      <c r="E111" s="416"/>
      <c r="F111" s="416"/>
      <c r="G111" s="416"/>
      <c r="H111" s="416"/>
      <c r="I111" s="416"/>
    </row>
    <row r="112" spans="1:9" s="507" customFormat="1" ht="12">
      <c r="A112" s="357"/>
      <c r="B112" s="532"/>
      <c r="C112" s="357"/>
      <c r="D112" s="416"/>
      <c r="E112" s="416"/>
      <c r="F112" s="416"/>
      <c r="G112" s="416"/>
      <c r="H112" s="416"/>
      <c r="I112" s="416"/>
    </row>
    <row r="113" spans="1:9" s="507" customFormat="1" ht="12">
      <c r="A113" s="357"/>
      <c r="B113" s="532"/>
      <c r="C113" s="357"/>
      <c r="D113" s="416"/>
      <c r="E113" s="416"/>
      <c r="F113" s="416"/>
      <c r="G113" s="416"/>
      <c r="H113" s="416"/>
      <c r="I113" s="416"/>
    </row>
    <row r="114" spans="1:9" s="507" customFormat="1" ht="12">
      <c r="A114" s="357"/>
      <c r="B114" s="532"/>
      <c r="C114" s="357"/>
      <c r="D114" s="416"/>
      <c r="E114" s="416"/>
      <c r="F114" s="416"/>
      <c r="G114" s="416"/>
      <c r="H114" s="416"/>
      <c r="I114" s="416"/>
    </row>
    <row r="115" spans="1:9" s="507" customFormat="1" ht="12">
      <c r="A115" s="357"/>
      <c r="B115" s="532"/>
      <c r="C115" s="357"/>
      <c r="D115" s="416"/>
      <c r="E115" s="416"/>
      <c r="F115" s="416"/>
      <c r="G115" s="416"/>
      <c r="H115" s="416"/>
      <c r="I115" s="416"/>
    </row>
    <row r="116" spans="1:9" s="507" customFormat="1" ht="12">
      <c r="A116" s="357"/>
      <c r="B116" s="532"/>
      <c r="C116" s="357"/>
      <c r="D116" s="416"/>
      <c r="E116" s="416"/>
      <c r="F116" s="416"/>
      <c r="G116" s="416"/>
      <c r="H116" s="416"/>
      <c r="I116" s="416"/>
    </row>
    <row r="117" spans="1:9" s="507" customFormat="1" ht="12">
      <c r="A117" s="357"/>
      <c r="B117" s="532"/>
      <c r="C117" s="357"/>
      <c r="D117" s="416"/>
      <c r="E117" s="416"/>
      <c r="F117" s="416"/>
      <c r="G117" s="416"/>
      <c r="H117" s="416"/>
      <c r="I117" s="416"/>
    </row>
    <row r="118" spans="1:9" s="507" customFormat="1" ht="12">
      <c r="A118" s="357"/>
      <c r="B118" s="532"/>
      <c r="C118" s="357"/>
      <c r="D118" s="416"/>
      <c r="E118" s="416"/>
      <c r="F118" s="416"/>
      <c r="G118" s="416"/>
      <c r="H118" s="416"/>
      <c r="I118" s="416"/>
    </row>
    <row r="119" spans="1:9" s="507" customFormat="1" ht="12">
      <c r="A119" s="357"/>
      <c r="B119" s="532"/>
      <c r="C119" s="357"/>
      <c r="D119" s="416"/>
      <c r="E119" s="416"/>
      <c r="F119" s="416"/>
      <c r="G119" s="416"/>
      <c r="H119" s="416"/>
      <c r="I119" s="416"/>
    </row>
    <row r="120" spans="1:9" s="507" customFormat="1" ht="12">
      <c r="A120" s="357"/>
      <c r="B120" s="532"/>
      <c r="C120" s="357"/>
      <c r="D120" s="416"/>
      <c r="E120" s="416"/>
      <c r="F120" s="416"/>
      <c r="G120" s="416"/>
      <c r="H120" s="416"/>
      <c r="I120" s="416"/>
    </row>
    <row r="121" spans="4:9" ht="12">
      <c r="D121" s="416"/>
      <c r="E121" s="416"/>
      <c r="F121" s="416"/>
      <c r="G121" s="416"/>
      <c r="H121" s="416"/>
      <c r="I121" s="416"/>
    </row>
    <row r="122" spans="4:9" ht="12">
      <c r="D122" s="416"/>
      <c r="E122" s="416"/>
      <c r="F122" s="416"/>
      <c r="G122" s="416"/>
      <c r="H122" s="416"/>
      <c r="I122" s="416"/>
    </row>
    <row r="123" spans="4:9" ht="12">
      <c r="D123" s="416"/>
      <c r="E123" s="416"/>
      <c r="F123" s="416"/>
      <c r="G123" s="416"/>
      <c r="H123" s="416"/>
      <c r="I123" s="416"/>
    </row>
    <row r="124" spans="4:9" ht="12">
      <c r="D124" s="416"/>
      <c r="E124" s="416"/>
      <c r="F124" s="416"/>
      <c r="G124" s="416"/>
      <c r="H124" s="416"/>
      <c r="I124" s="416"/>
    </row>
    <row r="125" spans="4:9" ht="12">
      <c r="D125" s="416"/>
      <c r="E125" s="416"/>
      <c r="F125" s="416"/>
      <c r="G125" s="416"/>
      <c r="H125" s="416"/>
      <c r="I125" s="416"/>
    </row>
    <row r="126" spans="4:9" ht="12">
      <c r="D126" s="416"/>
      <c r="E126" s="416"/>
      <c r="F126" s="416"/>
      <c r="G126" s="416"/>
      <c r="H126" s="416"/>
      <c r="I126" s="416"/>
    </row>
    <row r="127" spans="4:9" ht="12">
      <c r="D127" s="416"/>
      <c r="E127" s="416"/>
      <c r="F127" s="416"/>
      <c r="G127" s="416"/>
      <c r="H127" s="416"/>
      <c r="I127" s="416"/>
    </row>
    <row r="128" spans="4:9" ht="12">
      <c r="D128" s="416"/>
      <c r="E128" s="416"/>
      <c r="F128" s="416"/>
      <c r="G128" s="416"/>
      <c r="H128" s="416"/>
      <c r="I128" s="416"/>
    </row>
    <row r="129" spans="4:9" ht="12">
      <c r="D129" s="416"/>
      <c r="E129" s="416"/>
      <c r="F129" s="416"/>
      <c r="G129" s="416"/>
      <c r="H129" s="416"/>
      <c r="I129" s="416"/>
    </row>
    <row r="130" spans="4:9" ht="12">
      <c r="D130" s="416"/>
      <c r="E130" s="416"/>
      <c r="F130" s="416"/>
      <c r="G130" s="416"/>
      <c r="H130" s="416"/>
      <c r="I130" s="416"/>
    </row>
    <row r="131" spans="4:9" ht="12">
      <c r="D131" s="416"/>
      <c r="E131" s="416"/>
      <c r="F131" s="416"/>
      <c r="G131" s="416"/>
      <c r="H131" s="416"/>
      <c r="I131" s="416"/>
    </row>
    <row r="132" spans="4:9" ht="12">
      <c r="D132" s="416"/>
      <c r="E132" s="416"/>
      <c r="F132" s="416"/>
      <c r="G132" s="416"/>
      <c r="H132" s="416"/>
      <c r="I132" s="416"/>
    </row>
    <row r="133" spans="4:9" ht="12">
      <c r="D133" s="416"/>
      <c r="E133" s="416"/>
      <c r="F133" s="416"/>
      <c r="G133" s="416"/>
      <c r="H133" s="416"/>
      <c r="I133" s="416"/>
    </row>
    <row r="134" spans="4:9" ht="12">
      <c r="D134" s="416"/>
      <c r="E134" s="416"/>
      <c r="F134" s="416"/>
      <c r="G134" s="416"/>
      <c r="H134" s="416"/>
      <c r="I134" s="416"/>
    </row>
    <row r="135" spans="4:9" ht="12">
      <c r="D135" s="416"/>
      <c r="E135" s="416"/>
      <c r="F135" s="416"/>
      <c r="G135" s="416"/>
      <c r="H135" s="416"/>
      <c r="I135" s="416"/>
    </row>
    <row r="136" spans="4:9" ht="12">
      <c r="D136" s="416"/>
      <c r="E136" s="416"/>
      <c r="F136" s="416"/>
      <c r="G136" s="416"/>
      <c r="H136" s="416"/>
      <c r="I136" s="416"/>
    </row>
    <row r="137" spans="4:9" ht="12">
      <c r="D137" s="416"/>
      <c r="E137" s="416"/>
      <c r="F137" s="416"/>
      <c r="G137" s="416"/>
      <c r="H137" s="416"/>
      <c r="I137" s="416"/>
    </row>
    <row r="138" spans="4:9" ht="12">
      <c r="D138" s="416"/>
      <c r="E138" s="416"/>
      <c r="F138" s="416"/>
      <c r="G138" s="416"/>
      <c r="H138" s="416"/>
      <c r="I138" s="416"/>
    </row>
    <row r="139" spans="4:9" ht="12">
      <c r="D139" s="416"/>
      <c r="E139" s="416"/>
      <c r="F139" s="416"/>
      <c r="G139" s="416"/>
      <c r="H139" s="416"/>
      <c r="I139" s="416"/>
    </row>
    <row r="140" spans="4:9" ht="12">
      <c r="D140" s="416"/>
      <c r="E140" s="416"/>
      <c r="F140" s="416"/>
      <c r="G140" s="416"/>
      <c r="H140" s="416"/>
      <c r="I140" s="416"/>
    </row>
    <row r="141" spans="4:9" ht="12">
      <c r="D141" s="416"/>
      <c r="E141" s="416"/>
      <c r="F141" s="416"/>
      <c r="G141" s="416"/>
      <c r="H141" s="416"/>
      <c r="I141" s="416"/>
    </row>
    <row r="142" spans="4:9" ht="12">
      <c r="D142" s="416"/>
      <c r="E142" s="416"/>
      <c r="F142" s="416"/>
      <c r="G142" s="416"/>
      <c r="H142" s="416"/>
      <c r="I142" s="416"/>
    </row>
    <row r="143" spans="4:9" ht="12">
      <c r="D143" s="416"/>
      <c r="E143" s="416"/>
      <c r="F143" s="416"/>
      <c r="G143" s="416"/>
      <c r="H143" s="416"/>
      <c r="I143" s="416"/>
    </row>
    <row r="144" spans="4:9" ht="12">
      <c r="D144" s="416"/>
      <c r="E144" s="416"/>
      <c r="F144" s="416"/>
      <c r="G144" s="416"/>
      <c r="H144" s="416"/>
      <c r="I144" s="416"/>
    </row>
    <row r="145" spans="4:9" ht="12">
      <c r="D145" s="416"/>
      <c r="E145" s="416"/>
      <c r="F145" s="416"/>
      <c r="G145" s="416"/>
      <c r="H145" s="416"/>
      <c r="I145" s="416"/>
    </row>
    <row r="146" spans="4:9" ht="12">
      <c r="D146" s="416"/>
      <c r="E146" s="416"/>
      <c r="F146" s="416"/>
      <c r="G146" s="416"/>
      <c r="H146" s="416"/>
      <c r="I146" s="416"/>
    </row>
    <row r="147" spans="4:9" ht="12">
      <c r="D147" s="416"/>
      <c r="E147" s="416"/>
      <c r="F147" s="416"/>
      <c r="G147" s="416"/>
      <c r="H147" s="416"/>
      <c r="I147" s="416"/>
    </row>
    <row r="148" spans="4:9" ht="12">
      <c r="D148" s="416"/>
      <c r="E148" s="416"/>
      <c r="F148" s="416"/>
      <c r="G148" s="416"/>
      <c r="H148" s="416"/>
      <c r="I148" s="416"/>
    </row>
    <row r="149" spans="4:9" ht="12">
      <c r="D149" s="416"/>
      <c r="E149" s="416"/>
      <c r="F149" s="416"/>
      <c r="G149" s="416"/>
      <c r="H149" s="416"/>
      <c r="I149" s="416"/>
    </row>
    <row r="150" spans="4:9" ht="12">
      <c r="D150" s="416"/>
      <c r="E150" s="416"/>
      <c r="F150" s="416"/>
      <c r="G150" s="416"/>
      <c r="H150" s="416"/>
      <c r="I150" s="416"/>
    </row>
    <row r="151" spans="4:9" ht="12">
      <c r="D151" s="416"/>
      <c r="E151" s="416"/>
      <c r="F151" s="416"/>
      <c r="G151" s="416"/>
      <c r="H151" s="416"/>
      <c r="I151" s="416"/>
    </row>
    <row r="152" spans="4:9" ht="12">
      <c r="D152" s="416"/>
      <c r="E152" s="416"/>
      <c r="F152" s="416"/>
      <c r="G152" s="416"/>
      <c r="H152" s="416"/>
      <c r="I152" s="416"/>
    </row>
    <row r="153" spans="4:9" ht="12">
      <c r="D153" s="416"/>
      <c r="E153" s="416"/>
      <c r="F153" s="416"/>
      <c r="G153" s="416"/>
      <c r="H153" s="416"/>
      <c r="I153" s="416"/>
    </row>
    <row r="154" spans="4:9" ht="12">
      <c r="D154" s="416"/>
      <c r="E154" s="416"/>
      <c r="F154" s="416"/>
      <c r="G154" s="416"/>
      <c r="H154" s="416"/>
      <c r="I154" s="416"/>
    </row>
    <row r="155" spans="4:9" ht="12">
      <c r="D155" s="416"/>
      <c r="E155" s="416"/>
      <c r="F155" s="416"/>
      <c r="G155" s="416"/>
      <c r="H155" s="416"/>
      <c r="I155" s="416"/>
    </row>
    <row r="156" spans="4:9" ht="12">
      <c r="D156" s="416"/>
      <c r="E156" s="416"/>
      <c r="F156" s="416"/>
      <c r="G156" s="416"/>
      <c r="H156" s="416"/>
      <c r="I156" s="416"/>
    </row>
    <row r="157" spans="4:9" ht="12">
      <c r="D157" s="416"/>
      <c r="E157" s="416"/>
      <c r="F157" s="416"/>
      <c r="G157" s="416"/>
      <c r="H157" s="416"/>
      <c r="I157" s="416"/>
    </row>
    <row r="158" spans="4:9" ht="12">
      <c r="D158" s="416"/>
      <c r="E158" s="416"/>
      <c r="F158" s="416"/>
      <c r="G158" s="416"/>
      <c r="H158" s="416"/>
      <c r="I158" s="416"/>
    </row>
    <row r="159" spans="4:9" ht="12">
      <c r="D159" s="416"/>
      <c r="E159" s="416"/>
      <c r="F159" s="416"/>
      <c r="G159" s="416"/>
      <c r="H159" s="416"/>
      <c r="I159" s="416"/>
    </row>
    <row r="160" spans="4:9" ht="12">
      <c r="D160" s="416"/>
      <c r="E160" s="416"/>
      <c r="F160" s="416"/>
      <c r="G160" s="416"/>
      <c r="H160" s="416"/>
      <c r="I160" s="416"/>
    </row>
    <row r="161" spans="4:9" ht="12">
      <c r="D161" s="416"/>
      <c r="E161" s="416"/>
      <c r="F161" s="416"/>
      <c r="G161" s="416"/>
      <c r="H161" s="416"/>
      <c r="I161" s="416"/>
    </row>
    <row r="162" spans="4:9" ht="12">
      <c r="D162" s="416"/>
      <c r="E162" s="416"/>
      <c r="F162" s="416"/>
      <c r="G162" s="416"/>
      <c r="H162" s="416"/>
      <c r="I162" s="416"/>
    </row>
    <row r="163" spans="4:9" ht="12">
      <c r="D163" s="416"/>
      <c r="E163" s="416"/>
      <c r="F163" s="416"/>
      <c r="G163" s="416"/>
      <c r="H163" s="416"/>
      <c r="I163" s="416"/>
    </row>
    <row r="164" spans="4:9" ht="12">
      <c r="D164" s="416"/>
      <c r="E164" s="416"/>
      <c r="F164" s="416"/>
      <c r="G164" s="416"/>
      <c r="H164" s="416"/>
      <c r="I164" s="416"/>
    </row>
    <row r="165" spans="4:9" ht="12">
      <c r="D165" s="416"/>
      <c r="E165" s="416"/>
      <c r="F165" s="416"/>
      <c r="G165" s="416"/>
      <c r="H165" s="416"/>
      <c r="I165" s="416"/>
    </row>
    <row r="166" spans="4:9" ht="12">
      <c r="D166" s="416"/>
      <c r="E166" s="416"/>
      <c r="F166" s="416"/>
      <c r="G166" s="416"/>
      <c r="H166" s="416"/>
      <c r="I166" s="416"/>
    </row>
    <row r="167" spans="4:9" ht="12">
      <c r="D167" s="416"/>
      <c r="E167" s="416"/>
      <c r="F167" s="416"/>
      <c r="G167" s="416"/>
      <c r="H167" s="416"/>
      <c r="I167" s="416"/>
    </row>
    <row r="168" spans="4:9" ht="12">
      <c r="D168" s="416"/>
      <c r="E168" s="416"/>
      <c r="F168" s="416"/>
      <c r="G168" s="416"/>
      <c r="H168" s="416"/>
      <c r="I168" s="416"/>
    </row>
    <row r="169" spans="4:9" ht="12">
      <c r="D169" s="416"/>
      <c r="E169" s="416"/>
      <c r="F169" s="416"/>
      <c r="G169" s="416"/>
      <c r="H169" s="416"/>
      <c r="I169" s="416"/>
    </row>
    <row r="170" spans="4:9" ht="12">
      <c r="D170" s="416"/>
      <c r="E170" s="416"/>
      <c r="F170" s="416"/>
      <c r="G170" s="416"/>
      <c r="H170" s="416"/>
      <c r="I170" s="416"/>
    </row>
    <row r="171" spans="4:9" ht="12">
      <c r="D171" s="416"/>
      <c r="E171" s="416"/>
      <c r="F171" s="416"/>
      <c r="G171" s="416"/>
      <c r="H171" s="416"/>
      <c r="I171" s="416"/>
    </row>
    <row r="172" spans="4:9" ht="12">
      <c r="D172" s="416"/>
      <c r="E172" s="416"/>
      <c r="F172" s="416"/>
      <c r="G172" s="416"/>
      <c r="H172" s="416"/>
      <c r="I172" s="416"/>
    </row>
    <row r="173" spans="4:9" ht="12">
      <c r="D173" s="416"/>
      <c r="E173" s="416"/>
      <c r="F173" s="416"/>
      <c r="G173" s="416"/>
      <c r="H173" s="416"/>
      <c r="I173" s="416"/>
    </row>
    <row r="174" spans="4:9" ht="12">
      <c r="D174" s="416"/>
      <c r="E174" s="416"/>
      <c r="F174" s="416"/>
      <c r="G174" s="416"/>
      <c r="H174" s="416"/>
      <c r="I174" s="416"/>
    </row>
    <row r="175" spans="4:9" ht="12">
      <c r="D175" s="416"/>
      <c r="E175" s="416"/>
      <c r="F175" s="416"/>
      <c r="G175" s="416"/>
      <c r="H175" s="416"/>
      <c r="I175" s="416"/>
    </row>
    <row r="176" spans="4:9" ht="12">
      <c r="D176" s="416"/>
      <c r="E176" s="416"/>
      <c r="F176" s="416"/>
      <c r="G176" s="416"/>
      <c r="H176" s="416"/>
      <c r="I176" s="416"/>
    </row>
    <row r="177" spans="4:9" ht="12">
      <c r="D177" s="416"/>
      <c r="E177" s="416"/>
      <c r="F177" s="416"/>
      <c r="G177" s="416"/>
      <c r="H177" s="416"/>
      <c r="I177" s="416"/>
    </row>
    <row r="178" spans="4:9" ht="12">
      <c r="D178" s="416"/>
      <c r="E178" s="416"/>
      <c r="F178" s="416"/>
      <c r="G178" s="416"/>
      <c r="H178" s="416"/>
      <c r="I178" s="416"/>
    </row>
    <row r="179" spans="4:9" ht="12">
      <c r="D179" s="416"/>
      <c r="E179" s="416"/>
      <c r="F179" s="416"/>
      <c r="G179" s="416"/>
      <c r="H179" s="416"/>
      <c r="I179" s="416"/>
    </row>
    <row r="180" spans="4:9" ht="12">
      <c r="D180" s="416"/>
      <c r="E180" s="416"/>
      <c r="F180" s="416"/>
      <c r="G180" s="416"/>
      <c r="H180" s="416"/>
      <c r="I180" s="416"/>
    </row>
    <row r="181" spans="4:9" ht="12">
      <c r="D181" s="416"/>
      <c r="E181" s="416"/>
      <c r="F181" s="416"/>
      <c r="G181" s="416"/>
      <c r="H181" s="416"/>
      <c r="I181" s="416"/>
    </row>
    <row r="182" spans="4:9" ht="12">
      <c r="D182" s="416"/>
      <c r="E182" s="416"/>
      <c r="F182" s="416"/>
      <c r="G182" s="416"/>
      <c r="H182" s="416"/>
      <c r="I182" s="416"/>
    </row>
    <row r="183" spans="4:9" ht="12">
      <c r="D183" s="416"/>
      <c r="E183" s="416"/>
      <c r="F183" s="416"/>
      <c r="G183" s="416"/>
      <c r="H183" s="416"/>
      <c r="I183" s="416"/>
    </row>
    <row r="184" spans="4:9" ht="12">
      <c r="D184" s="416"/>
      <c r="E184" s="416"/>
      <c r="F184" s="416"/>
      <c r="G184" s="416"/>
      <c r="H184" s="416"/>
      <c r="I184" s="416"/>
    </row>
    <row r="185" spans="4:9" ht="12">
      <c r="D185" s="416"/>
      <c r="E185" s="416"/>
      <c r="F185" s="416"/>
      <c r="G185" s="416"/>
      <c r="H185" s="416"/>
      <c r="I185" s="416"/>
    </row>
    <row r="186" spans="4:9" ht="12">
      <c r="D186" s="416"/>
      <c r="E186" s="416"/>
      <c r="F186" s="416"/>
      <c r="G186" s="416"/>
      <c r="H186" s="416"/>
      <c r="I186" s="416"/>
    </row>
    <row r="187" spans="4:9" ht="12">
      <c r="D187" s="416"/>
      <c r="E187" s="416"/>
      <c r="F187" s="416"/>
      <c r="G187" s="416"/>
      <c r="H187" s="416"/>
      <c r="I187" s="416"/>
    </row>
    <row r="188" spans="4:9" ht="12">
      <c r="D188" s="416"/>
      <c r="E188" s="416"/>
      <c r="F188" s="416"/>
      <c r="G188" s="416"/>
      <c r="H188" s="416"/>
      <c r="I188" s="416"/>
    </row>
    <row r="189" spans="4:9" ht="12">
      <c r="D189" s="416"/>
      <c r="E189" s="416"/>
      <c r="F189" s="416"/>
      <c r="G189" s="416"/>
      <c r="H189" s="416"/>
      <c r="I189" s="416"/>
    </row>
    <row r="190" spans="4:9" ht="12">
      <c r="D190" s="416"/>
      <c r="E190" s="416"/>
      <c r="F190" s="416"/>
      <c r="G190" s="416"/>
      <c r="H190" s="416"/>
      <c r="I190" s="416"/>
    </row>
    <row r="191" spans="4:9" ht="12">
      <c r="D191" s="416"/>
      <c r="E191" s="416"/>
      <c r="F191" s="416"/>
      <c r="G191" s="416"/>
      <c r="H191" s="416"/>
      <c r="I191" s="416"/>
    </row>
    <row r="192" spans="4:9" ht="12">
      <c r="D192" s="416"/>
      <c r="E192" s="416"/>
      <c r="F192" s="416"/>
      <c r="G192" s="416"/>
      <c r="H192" s="416"/>
      <c r="I192" s="416"/>
    </row>
    <row r="193" spans="4:9" ht="12">
      <c r="D193" s="416"/>
      <c r="E193" s="416"/>
      <c r="F193" s="416"/>
      <c r="G193" s="416"/>
      <c r="H193" s="416"/>
      <c r="I193" s="416"/>
    </row>
    <row r="194" spans="4:9" ht="12">
      <c r="D194" s="416"/>
      <c r="E194" s="416"/>
      <c r="F194" s="416"/>
      <c r="G194" s="416"/>
      <c r="H194" s="416"/>
      <c r="I194" s="416"/>
    </row>
    <row r="195" spans="4:9" ht="12">
      <c r="D195" s="416"/>
      <c r="E195" s="416"/>
      <c r="F195" s="416"/>
      <c r="G195" s="416"/>
      <c r="H195" s="416"/>
      <c r="I195" s="416"/>
    </row>
    <row r="196" spans="4:9" ht="12">
      <c r="D196" s="416"/>
      <c r="E196" s="416"/>
      <c r="F196" s="416"/>
      <c r="G196" s="416"/>
      <c r="H196" s="416"/>
      <c r="I196" s="416"/>
    </row>
    <row r="197" spans="4:9" ht="12">
      <c r="D197" s="416"/>
      <c r="E197" s="416"/>
      <c r="F197" s="416"/>
      <c r="G197" s="416"/>
      <c r="H197" s="416"/>
      <c r="I197" s="416"/>
    </row>
    <row r="198" spans="4:9" ht="12">
      <c r="D198" s="416"/>
      <c r="E198" s="416"/>
      <c r="F198" s="416"/>
      <c r="G198" s="416"/>
      <c r="H198" s="416"/>
      <c r="I198" s="416"/>
    </row>
    <row r="199" spans="4:9" ht="12">
      <c r="D199" s="416"/>
      <c r="E199" s="416"/>
      <c r="F199" s="416"/>
      <c r="G199" s="416"/>
      <c r="H199" s="416"/>
      <c r="I199" s="416"/>
    </row>
    <row r="200" spans="4:9" ht="12">
      <c r="D200" s="416"/>
      <c r="E200" s="416"/>
      <c r="F200" s="416"/>
      <c r="G200" s="416"/>
      <c r="H200" s="416"/>
      <c r="I200" s="416"/>
    </row>
    <row r="201" spans="4:9" ht="12">
      <c r="D201" s="416"/>
      <c r="E201" s="416"/>
      <c r="F201" s="416"/>
      <c r="G201" s="416"/>
      <c r="H201" s="416"/>
      <c r="I201" s="416"/>
    </row>
    <row r="202" spans="4:9" ht="12">
      <c r="D202" s="416"/>
      <c r="E202" s="416"/>
      <c r="F202" s="416"/>
      <c r="G202" s="416"/>
      <c r="H202" s="416"/>
      <c r="I202" s="416"/>
    </row>
    <row r="203" spans="4:9" ht="12">
      <c r="D203" s="416"/>
      <c r="E203" s="416"/>
      <c r="F203" s="416"/>
      <c r="G203" s="416"/>
      <c r="H203" s="416"/>
      <c r="I203" s="416"/>
    </row>
    <row r="204" spans="4:9" ht="12">
      <c r="D204" s="416"/>
      <c r="E204" s="416"/>
      <c r="F204" s="416"/>
      <c r="G204" s="416"/>
      <c r="H204" s="416"/>
      <c r="I204" s="416"/>
    </row>
    <row r="205" spans="4:9" ht="12">
      <c r="D205" s="416"/>
      <c r="E205" s="416"/>
      <c r="F205" s="416"/>
      <c r="G205" s="416"/>
      <c r="H205" s="416"/>
      <c r="I205" s="416"/>
    </row>
    <row r="206" spans="4:9" ht="12">
      <c r="D206" s="416"/>
      <c r="E206" s="416"/>
      <c r="F206" s="416"/>
      <c r="G206" s="416"/>
      <c r="H206" s="416"/>
      <c r="I206" s="416"/>
    </row>
    <row r="207" spans="4:9" ht="12">
      <c r="D207" s="416"/>
      <c r="E207" s="416"/>
      <c r="F207" s="416"/>
      <c r="G207" s="416"/>
      <c r="H207" s="416"/>
      <c r="I207" s="416"/>
    </row>
    <row r="208" spans="4:9" ht="12">
      <c r="D208" s="416"/>
      <c r="E208" s="416"/>
      <c r="F208" s="416"/>
      <c r="G208" s="416"/>
      <c r="H208" s="416"/>
      <c r="I208" s="416"/>
    </row>
    <row r="209" spans="4:9" ht="12">
      <c r="D209" s="416"/>
      <c r="E209" s="416"/>
      <c r="F209" s="416"/>
      <c r="G209" s="416"/>
      <c r="H209" s="416"/>
      <c r="I209" s="416"/>
    </row>
    <row r="210" spans="4:9" ht="12">
      <c r="D210" s="416"/>
      <c r="E210" s="416"/>
      <c r="F210" s="416"/>
      <c r="G210" s="416"/>
      <c r="H210" s="416"/>
      <c r="I210" s="416"/>
    </row>
    <row r="211" spans="4:9" ht="12">
      <c r="D211" s="416"/>
      <c r="E211" s="416"/>
      <c r="F211" s="416"/>
      <c r="G211" s="416"/>
      <c r="H211" s="416"/>
      <c r="I211" s="416"/>
    </row>
    <row r="212" spans="4:9" ht="12">
      <c r="D212" s="416"/>
      <c r="E212" s="416"/>
      <c r="F212" s="416"/>
      <c r="G212" s="416"/>
      <c r="H212" s="416"/>
      <c r="I212" s="416"/>
    </row>
    <row r="213" spans="4:9" ht="12">
      <c r="D213" s="416"/>
      <c r="E213" s="416"/>
      <c r="F213" s="416"/>
      <c r="G213" s="416"/>
      <c r="H213" s="416"/>
      <c r="I213" s="416"/>
    </row>
    <row r="214" spans="4:9" ht="12">
      <c r="D214" s="416"/>
      <c r="E214" s="416"/>
      <c r="F214" s="416"/>
      <c r="G214" s="416"/>
      <c r="H214" s="416"/>
      <c r="I214" s="416"/>
    </row>
    <row r="215" spans="4:9" ht="12">
      <c r="D215" s="416"/>
      <c r="E215" s="416"/>
      <c r="F215" s="416"/>
      <c r="G215" s="416"/>
      <c r="H215" s="416"/>
      <c r="I215" s="416"/>
    </row>
    <row r="216" spans="4:9" ht="12">
      <c r="D216" s="416"/>
      <c r="E216" s="416"/>
      <c r="F216" s="416"/>
      <c r="G216" s="416"/>
      <c r="H216" s="416"/>
      <c r="I216" s="416"/>
    </row>
    <row r="217" spans="4:9" ht="12">
      <c r="D217" s="416"/>
      <c r="E217" s="416"/>
      <c r="F217" s="416"/>
      <c r="G217" s="416"/>
      <c r="H217" s="416"/>
      <c r="I217" s="416"/>
    </row>
    <row r="218" spans="4:9" ht="12">
      <c r="D218" s="416"/>
      <c r="E218" s="416"/>
      <c r="F218" s="416"/>
      <c r="G218" s="416"/>
      <c r="H218" s="416"/>
      <c r="I218" s="416"/>
    </row>
    <row r="219" spans="4:9" ht="12">
      <c r="D219" s="416"/>
      <c r="E219" s="416"/>
      <c r="F219" s="416"/>
      <c r="G219" s="416"/>
      <c r="H219" s="416"/>
      <c r="I219" s="416"/>
    </row>
    <row r="220" spans="4:9" ht="12">
      <c r="D220" s="416"/>
      <c r="E220" s="416"/>
      <c r="F220" s="416"/>
      <c r="G220" s="416"/>
      <c r="H220" s="416"/>
      <c r="I220" s="416"/>
    </row>
    <row r="221" spans="4:9" ht="12">
      <c r="D221" s="416"/>
      <c r="E221" s="416"/>
      <c r="F221" s="416"/>
      <c r="G221" s="416"/>
      <c r="H221" s="416"/>
      <c r="I221" s="416"/>
    </row>
    <row r="222" spans="4:9" ht="12">
      <c r="D222" s="416"/>
      <c r="E222" s="416"/>
      <c r="F222" s="416"/>
      <c r="G222" s="416"/>
      <c r="H222" s="416"/>
      <c r="I222" s="416"/>
    </row>
    <row r="223" spans="4:9" ht="12">
      <c r="D223" s="416"/>
      <c r="E223" s="416"/>
      <c r="F223" s="416"/>
      <c r="G223" s="416"/>
      <c r="H223" s="416"/>
      <c r="I223" s="416"/>
    </row>
    <row r="224" spans="4:9" ht="12">
      <c r="D224" s="416"/>
      <c r="E224" s="416"/>
      <c r="F224" s="416"/>
      <c r="G224" s="416"/>
      <c r="H224" s="416"/>
      <c r="I224" s="416"/>
    </row>
    <row r="225" spans="4:9" ht="12">
      <c r="D225" s="416"/>
      <c r="E225" s="416"/>
      <c r="F225" s="416"/>
      <c r="G225" s="416"/>
      <c r="H225" s="416"/>
      <c r="I225" s="416"/>
    </row>
    <row r="226" spans="4:9" ht="12">
      <c r="D226" s="416"/>
      <c r="E226" s="416"/>
      <c r="F226" s="416"/>
      <c r="G226" s="416"/>
      <c r="H226" s="416"/>
      <c r="I226" s="416"/>
    </row>
    <row r="227" spans="4:9" ht="12">
      <c r="D227" s="416"/>
      <c r="E227" s="416"/>
      <c r="F227" s="416"/>
      <c r="G227" s="416"/>
      <c r="H227" s="416"/>
      <c r="I227" s="416"/>
    </row>
    <row r="228" spans="4:9" ht="12">
      <c r="D228" s="416"/>
      <c r="E228" s="416"/>
      <c r="F228" s="416"/>
      <c r="G228" s="416"/>
      <c r="H228" s="416"/>
      <c r="I228" s="416"/>
    </row>
    <row r="229" spans="4:9" ht="12">
      <c r="D229" s="416"/>
      <c r="E229" s="416"/>
      <c r="F229" s="416"/>
      <c r="G229" s="416"/>
      <c r="H229" s="416"/>
      <c r="I229" s="416"/>
    </row>
    <row r="230" spans="4:9" ht="12">
      <c r="D230" s="416"/>
      <c r="E230" s="416"/>
      <c r="F230" s="416"/>
      <c r="G230" s="416"/>
      <c r="H230" s="416"/>
      <c r="I230" s="416"/>
    </row>
    <row r="231" spans="4:9" ht="12">
      <c r="D231" s="416"/>
      <c r="E231" s="416"/>
      <c r="F231" s="416"/>
      <c r="G231" s="416"/>
      <c r="H231" s="416"/>
      <c r="I231" s="416"/>
    </row>
    <row r="232" spans="4:9" ht="12">
      <c r="D232" s="416"/>
      <c r="E232" s="416"/>
      <c r="F232" s="416"/>
      <c r="G232" s="416"/>
      <c r="H232" s="416"/>
      <c r="I232" s="416"/>
    </row>
    <row r="233" spans="4:9" ht="12">
      <c r="D233" s="416"/>
      <c r="E233" s="416"/>
      <c r="F233" s="416"/>
      <c r="G233" s="416"/>
      <c r="H233" s="416"/>
      <c r="I233" s="416"/>
    </row>
    <row r="234" spans="4:9" ht="12">
      <c r="D234" s="416"/>
      <c r="E234" s="416"/>
      <c r="F234" s="416"/>
      <c r="G234" s="416"/>
      <c r="H234" s="416"/>
      <c r="I234" s="416"/>
    </row>
    <row r="235" spans="4:9" ht="12">
      <c r="D235" s="416"/>
      <c r="E235" s="416"/>
      <c r="F235" s="416"/>
      <c r="G235" s="416"/>
      <c r="H235" s="416"/>
      <c r="I235" s="416"/>
    </row>
    <row r="236" spans="4:9" ht="12">
      <c r="D236" s="416"/>
      <c r="E236" s="416"/>
      <c r="F236" s="416"/>
      <c r="G236" s="416"/>
      <c r="H236" s="416"/>
      <c r="I236" s="416"/>
    </row>
    <row r="237" spans="4:9" ht="12">
      <c r="D237" s="416"/>
      <c r="E237" s="416"/>
      <c r="F237" s="416"/>
      <c r="G237" s="416"/>
      <c r="H237" s="416"/>
      <c r="I237" s="416"/>
    </row>
    <row r="238" spans="4:9" ht="12">
      <c r="D238" s="416"/>
      <c r="E238" s="416"/>
      <c r="F238" s="416"/>
      <c r="G238" s="416"/>
      <c r="H238" s="416"/>
      <c r="I238" s="416"/>
    </row>
    <row r="239" spans="4:9" ht="12">
      <c r="D239" s="416"/>
      <c r="E239" s="416"/>
      <c r="F239" s="416"/>
      <c r="G239" s="416"/>
      <c r="H239" s="416"/>
      <c r="I239" s="416"/>
    </row>
    <row r="240" spans="4:9" ht="12">
      <c r="D240" s="416"/>
      <c r="E240" s="416"/>
      <c r="F240" s="416"/>
      <c r="G240" s="416"/>
      <c r="H240" s="416"/>
      <c r="I240" s="416"/>
    </row>
    <row r="241" spans="4:9" ht="12">
      <c r="D241" s="416"/>
      <c r="E241" s="416"/>
      <c r="F241" s="416"/>
      <c r="G241" s="416"/>
      <c r="H241" s="416"/>
      <c r="I241" s="416"/>
    </row>
    <row r="242" spans="4:9" ht="12">
      <c r="D242" s="416"/>
      <c r="E242" s="416"/>
      <c r="F242" s="416"/>
      <c r="G242" s="416"/>
      <c r="H242" s="416"/>
      <c r="I242" s="416"/>
    </row>
    <row r="243" spans="4:9" ht="12">
      <c r="D243" s="416"/>
      <c r="E243" s="416"/>
      <c r="F243" s="416"/>
      <c r="G243" s="416"/>
      <c r="H243" s="416"/>
      <c r="I243" s="416"/>
    </row>
    <row r="244" spans="4:9" ht="12">
      <c r="D244" s="416"/>
      <c r="E244" s="416"/>
      <c r="F244" s="416"/>
      <c r="G244" s="416"/>
      <c r="H244" s="416"/>
      <c r="I244" s="416"/>
    </row>
    <row r="245" spans="4:9" ht="12">
      <c r="D245" s="416"/>
      <c r="E245" s="416"/>
      <c r="F245" s="416"/>
      <c r="G245" s="416"/>
      <c r="H245" s="416"/>
      <c r="I245" s="416"/>
    </row>
    <row r="246" spans="4:9" ht="12">
      <c r="D246" s="416"/>
      <c r="E246" s="416"/>
      <c r="F246" s="416"/>
      <c r="G246" s="416"/>
      <c r="H246" s="416"/>
      <c r="I246" s="416"/>
    </row>
    <row r="247" spans="4:9" ht="12">
      <c r="D247" s="416"/>
      <c r="E247" s="416"/>
      <c r="F247" s="416"/>
      <c r="G247" s="416"/>
      <c r="H247" s="416"/>
      <c r="I247" s="416"/>
    </row>
    <row r="248" spans="4:9" ht="12">
      <c r="D248" s="416"/>
      <c r="E248" s="416"/>
      <c r="F248" s="416"/>
      <c r="G248" s="416"/>
      <c r="H248" s="416"/>
      <c r="I248" s="416"/>
    </row>
    <row r="249" spans="4:9" ht="12">
      <c r="D249" s="416"/>
      <c r="E249" s="416"/>
      <c r="F249" s="416"/>
      <c r="G249" s="416"/>
      <c r="H249" s="416"/>
      <c r="I249" s="416"/>
    </row>
    <row r="250" spans="4:9" ht="12">
      <c r="D250" s="416"/>
      <c r="E250" s="416"/>
      <c r="F250" s="416"/>
      <c r="G250" s="416"/>
      <c r="H250" s="416"/>
      <c r="I250" s="416"/>
    </row>
    <row r="251" spans="4:9" ht="12">
      <c r="D251" s="416"/>
      <c r="E251" s="416"/>
      <c r="F251" s="416"/>
      <c r="G251" s="416"/>
      <c r="H251" s="416"/>
      <c r="I251" s="416"/>
    </row>
    <row r="252" spans="4:9" ht="12">
      <c r="D252" s="416"/>
      <c r="E252" s="416"/>
      <c r="F252" s="416"/>
      <c r="G252" s="416"/>
      <c r="H252" s="416"/>
      <c r="I252" s="416"/>
    </row>
    <row r="253" spans="4:9" ht="12">
      <c r="D253" s="416"/>
      <c r="E253" s="416"/>
      <c r="F253" s="416"/>
      <c r="G253" s="416"/>
      <c r="H253" s="416"/>
      <c r="I253" s="416"/>
    </row>
    <row r="254" spans="4:9" ht="12">
      <c r="D254" s="416"/>
      <c r="E254" s="416"/>
      <c r="F254" s="416"/>
      <c r="G254" s="416"/>
      <c r="H254" s="416"/>
      <c r="I254" s="416"/>
    </row>
    <row r="255" spans="4:9" ht="12">
      <c r="D255" s="416"/>
      <c r="E255" s="416"/>
      <c r="F255" s="416"/>
      <c r="G255" s="416"/>
      <c r="H255" s="416"/>
      <c r="I255" s="416"/>
    </row>
    <row r="256" spans="4:9" ht="12">
      <c r="D256" s="416"/>
      <c r="E256" s="416"/>
      <c r="F256" s="416"/>
      <c r="G256" s="416"/>
      <c r="H256" s="416"/>
      <c r="I256" s="416"/>
    </row>
    <row r="257" spans="4:9" ht="12">
      <c r="D257" s="416"/>
      <c r="E257" s="416"/>
      <c r="F257" s="416"/>
      <c r="G257" s="416"/>
      <c r="H257" s="416"/>
      <c r="I257" s="416"/>
    </row>
    <row r="258" spans="4:9" ht="12">
      <c r="D258" s="416"/>
      <c r="E258" s="416"/>
      <c r="F258" s="416"/>
      <c r="G258" s="416"/>
      <c r="H258" s="416"/>
      <c r="I258" s="416"/>
    </row>
    <row r="259" spans="4:9" ht="12">
      <c r="D259" s="416"/>
      <c r="E259" s="416"/>
      <c r="F259" s="416"/>
      <c r="G259" s="416"/>
      <c r="H259" s="416"/>
      <c r="I259" s="416"/>
    </row>
    <row r="260" spans="4:9" ht="12">
      <c r="D260" s="416"/>
      <c r="E260" s="416"/>
      <c r="F260" s="416"/>
      <c r="G260" s="416"/>
      <c r="H260" s="416"/>
      <c r="I260" s="416"/>
    </row>
    <row r="261" spans="4:9" ht="12">
      <c r="D261" s="416"/>
      <c r="E261" s="416"/>
      <c r="F261" s="416"/>
      <c r="G261" s="416"/>
      <c r="H261" s="416"/>
      <c r="I261" s="416"/>
    </row>
    <row r="262" spans="4:9" ht="12">
      <c r="D262" s="416"/>
      <c r="E262" s="416"/>
      <c r="F262" s="416"/>
      <c r="G262" s="416"/>
      <c r="H262" s="416"/>
      <c r="I262" s="416"/>
    </row>
    <row r="263" spans="4:9" ht="12">
      <c r="D263" s="416"/>
      <c r="E263" s="416"/>
      <c r="F263" s="416"/>
      <c r="G263" s="416"/>
      <c r="H263" s="416"/>
      <c r="I263" s="416"/>
    </row>
    <row r="264" spans="4:9" ht="12">
      <c r="D264" s="416"/>
      <c r="E264" s="416"/>
      <c r="F264" s="416"/>
      <c r="G264" s="416"/>
      <c r="H264" s="416"/>
      <c r="I264" s="416"/>
    </row>
    <row r="265" spans="4:9" ht="12">
      <c r="D265" s="416"/>
      <c r="E265" s="416"/>
      <c r="F265" s="416"/>
      <c r="G265" s="416"/>
      <c r="H265" s="416"/>
      <c r="I265" s="416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1">
      <selection activeCell="F7" sqref="F7"/>
    </sheetView>
  </sheetViews>
  <sheetFormatPr defaultColWidth="10.75390625" defaultRowHeight="12.75"/>
  <cols>
    <col min="1" max="1" width="42.00390625" style="535" customWidth="1"/>
    <col min="2" max="2" width="8.125" style="577" customWidth="1"/>
    <col min="3" max="3" width="11.125" style="535" customWidth="1"/>
    <col min="4" max="4" width="10.125" style="535" customWidth="1"/>
    <col min="5" max="6" width="10.875" style="535" customWidth="1"/>
    <col min="7" max="16384" width="10.75390625" style="535" customWidth="1"/>
  </cols>
  <sheetData>
    <row r="1" spans="1:6" ht="15.75" customHeight="1">
      <c r="A1" s="533"/>
      <c r="B1" s="534"/>
      <c r="C1" s="533"/>
      <c r="D1" s="533"/>
      <c r="E1" s="533"/>
      <c r="F1" s="533"/>
    </row>
    <row r="2" spans="1:6" ht="12.75" customHeight="1">
      <c r="A2" s="536" t="s">
        <v>839</v>
      </c>
      <c r="B2" s="536"/>
      <c r="C2" s="536"/>
      <c r="D2" s="536"/>
      <c r="E2" s="536"/>
      <c r="F2" s="536"/>
    </row>
    <row r="3" spans="1:6" ht="12.75" customHeight="1">
      <c r="A3" s="536" t="s">
        <v>840</v>
      </c>
      <c r="B3" s="536"/>
      <c r="C3" s="536"/>
      <c r="D3" s="536"/>
      <c r="E3" s="536"/>
      <c r="F3" s="536"/>
    </row>
    <row r="4" spans="1:6" ht="12.75" customHeight="1">
      <c r="A4" s="537"/>
      <c r="B4" s="538"/>
      <c r="C4" s="537"/>
      <c r="D4" s="537"/>
      <c r="E4" s="537"/>
      <c r="F4" s="537"/>
    </row>
    <row r="5" spans="1:6" ht="12.75" customHeight="1">
      <c r="A5" s="539" t="s">
        <v>383</v>
      </c>
      <c r="B5" s="640" t="str">
        <f>'[1]справка №1-БАЛАНС'!E3</f>
        <v>"СВИЛОЗА" АД</v>
      </c>
      <c r="C5" s="640"/>
      <c r="D5" s="640"/>
      <c r="E5" s="541" t="s">
        <v>2</v>
      </c>
      <c r="F5" s="542">
        <f>'[1]справка №1-БАЛАНС'!H3</f>
        <v>814191178</v>
      </c>
    </row>
    <row r="6" spans="1:6" ht="12.75" customHeight="1">
      <c r="A6" s="539"/>
      <c r="B6" s="540"/>
      <c r="C6" s="540"/>
      <c r="D6" s="540"/>
      <c r="E6" s="541"/>
      <c r="F6" s="542"/>
    </row>
    <row r="7" spans="1:13" ht="15" customHeight="1">
      <c r="A7" s="543" t="s">
        <v>841</v>
      </c>
      <c r="B7" s="641"/>
      <c r="C7" s="641"/>
      <c r="D7" s="544"/>
      <c r="E7" s="545" t="s">
        <v>878</v>
      </c>
      <c r="F7" s="546" t="str">
        <f>'[1]справка №1-БАЛАНС'!H4</f>
        <v> </v>
      </c>
      <c r="G7" s="547"/>
      <c r="H7" s="547"/>
      <c r="I7" s="547"/>
      <c r="J7" s="547"/>
      <c r="K7" s="547"/>
      <c r="L7" s="547"/>
      <c r="M7" s="547"/>
    </row>
    <row r="8" spans="2:13" s="548" customFormat="1" ht="15" customHeight="1">
      <c r="B8" s="549"/>
      <c r="C8" s="550"/>
      <c r="D8" s="550"/>
      <c r="E8" s="550"/>
      <c r="F8" s="551" t="s">
        <v>275</v>
      </c>
      <c r="G8" s="550"/>
      <c r="H8" s="550"/>
      <c r="I8" s="550"/>
      <c r="J8" s="550"/>
      <c r="K8" s="550"/>
      <c r="L8" s="550"/>
      <c r="M8" s="550"/>
    </row>
    <row r="9" spans="1:15" s="556" customFormat="1" ht="89.25">
      <c r="A9" s="552" t="s">
        <v>842</v>
      </c>
      <c r="B9" s="553" t="s">
        <v>7</v>
      </c>
      <c r="C9" s="554" t="s">
        <v>843</v>
      </c>
      <c r="D9" s="554" t="s">
        <v>844</v>
      </c>
      <c r="E9" s="554" t="s">
        <v>845</v>
      </c>
      <c r="F9" s="554" t="s">
        <v>846</v>
      </c>
      <c r="G9" s="555"/>
      <c r="H9" s="555"/>
      <c r="I9" s="555"/>
      <c r="J9" s="555"/>
      <c r="K9" s="555"/>
      <c r="L9" s="555"/>
      <c r="M9" s="555"/>
      <c r="N9" s="555"/>
      <c r="O9" s="555"/>
    </row>
    <row r="10" spans="1:6" s="556" customFormat="1" ht="12.75">
      <c r="A10" s="554" t="s">
        <v>13</v>
      </c>
      <c r="B10" s="553" t="s">
        <v>14</v>
      </c>
      <c r="C10" s="554">
        <v>1</v>
      </c>
      <c r="D10" s="554">
        <v>2</v>
      </c>
      <c r="E10" s="554">
        <v>3</v>
      </c>
      <c r="F10" s="554">
        <v>4</v>
      </c>
    </row>
    <row r="11" spans="1:6" ht="14.25" customHeight="1">
      <c r="A11" s="557" t="s">
        <v>847</v>
      </c>
      <c r="B11" s="558"/>
      <c r="C11" s="559"/>
      <c r="D11" s="559"/>
      <c r="E11" s="559"/>
      <c r="F11" s="559"/>
    </row>
    <row r="12" spans="1:6" ht="18" customHeight="1">
      <c r="A12" s="560" t="s">
        <v>848</v>
      </c>
      <c r="B12" s="561"/>
      <c r="C12" s="559"/>
      <c r="D12" s="559"/>
      <c r="E12" s="559"/>
      <c r="F12" s="559"/>
    </row>
    <row r="13" spans="1:6" ht="12.75">
      <c r="A13" s="560" t="s">
        <v>563</v>
      </c>
      <c r="B13" s="561"/>
      <c r="C13" s="562"/>
      <c r="D13" s="562"/>
      <c r="E13" s="562"/>
      <c r="F13" s="563">
        <f aca="true" t="shared" si="0" ref="F13:F24">C13-E13</f>
        <v>0</v>
      </c>
    </row>
    <row r="14" spans="1:6" ht="12.75">
      <c r="A14" s="560">
        <v>5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>
        <v>6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7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8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9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10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11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12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13</v>
      </c>
      <c r="B22" s="561"/>
      <c r="C22" s="562"/>
      <c r="D22" s="562"/>
      <c r="E22" s="562"/>
      <c r="F22" s="563">
        <f t="shared" si="0"/>
        <v>0</v>
      </c>
    </row>
    <row r="23" spans="1:6" ht="12" customHeight="1">
      <c r="A23" s="560">
        <v>14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15</v>
      </c>
      <c r="B24" s="561"/>
      <c r="C24" s="562"/>
      <c r="D24" s="562"/>
      <c r="E24" s="562"/>
      <c r="F24" s="563">
        <f t="shared" si="0"/>
        <v>0</v>
      </c>
    </row>
    <row r="25" spans="1:16" ht="11.25" customHeight="1">
      <c r="A25" s="564" t="s">
        <v>578</v>
      </c>
      <c r="B25" s="565" t="s">
        <v>849</v>
      </c>
      <c r="C25" s="559">
        <f>SUM(C13:C24)</f>
        <v>0</v>
      </c>
      <c r="D25" s="559"/>
      <c r="E25" s="559">
        <f>SUM(E13:E24)</f>
        <v>0</v>
      </c>
      <c r="F25" s="566">
        <f>SUM(F13:F24)</f>
        <v>0</v>
      </c>
      <c r="G25" s="567"/>
      <c r="H25" s="567"/>
      <c r="I25" s="567"/>
      <c r="J25" s="567"/>
      <c r="K25" s="567"/>
      <c r="L25" s="567"/>
      <c r="M25" s="567"/>
      <c r="N25" s="567"/>
      <c r="O25" s="567"/>
      <c r="P25" s="567"/>
    </row>
    <row r="26" spans="1:6" ht="16.5" customHeight="1">
      <c r="A26" s="560" t="s">
        <v>850</v>
      </c>
      <c r="B26" s="568"/>
      <c r="C26" s="559"/>
      <c r="D26" s="559"/>
      <c r="E26" s="559"/>
      <c r="F26" s="566"/>
    </row>
    <row r="27" spans="1:6" ht="12.75">
      <c r="A27" s="560" t="s">
        <v>554</v>
      </c>
      <c r="B27" s="568"/>
      <c r="C27" s="562"/>
      <c r="D27" s="562"/>
      <c r="E27" s="562"/>
      <c r="F27" s="563">
        <f>C27-E27</f>
        <v>0</v>
      </c>
    </row>
    <row r="28" spans="1:6" ht="12.75">
      <c r="A28" s="560" t="s">
        <v>557</v>
      </c>
      <c r="B28" s="568"/>
      <c r="C28" s="562"/>
      <c r="D28" s="562"/>
      <c r="E28" s="562"/>
      <c r="F28" s="563">
        <f aca="true" t="shared" si="1" ref="F28:F41">C28-E28</f>
        <v>0</v>
      </c>
    </row>
    <row r="29" spans="1:6" ht="12.75">
      <c r="A29" s="560" t="s">
        <v>560</v>
      </c>
      <c r="B29" s="568"/>
      <c r="C29" s="562"/>
      <c r="D29" s="562"/>
      <c r="E29" s="562"/>
      <c r="F29" s="563">
        <f t="shared" si="1"/>
        <v>0</v>
      </c>
    </row>
    <row r="30" spans="1:6" ht="12.75">
      <c r="A30" s="560" t="s">
        <v>563</v>
      </c>
      <c r="B30" s="568"/>
      <c r="C30" s="562"/>
      <c r="D30" s="562"/>
      <c r="E30" s="562"/>
      <c r="F30" s="563">
        <f t="shared" si="1"/>
        <v>0</v>
      </c>
    </row>
    <row r="31" spans="1:6" ht="12.75">
      <c r="A31" s="560">
        <v>5</v>
      </c>
      <c r="B31" s="561"/>
      <c r="C31" s="562"/>
      <c r="D31" s="562"/>
      <c r="E31" s="562"/>
      <c r="F31" s="563">
        <f t="shared" si="1"/>
        <v>0</v>
      </c>
    </row>
    <row r="32" spans="1:6" ht="12.75">
      <c r="A32" s="560">
        <v>6</v>
      </c>
      <c r="B32" s="561"/>
      <c r="C32" s="562"/>
      <c r="D32" s="562"/>
      <c r="E32" s="562"/>
      <c r="F32" s="563">
        <f t="shared" si="1"/>
        <v>0</v>
      </c>
    </row>
    <row r="33" spans="1:6" ht="12.75">
      <c r="A33" s="560">
        <v>7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8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9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10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11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12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13</v>
      </c>
      <c r="B39" s="561"/>
      <c r="C39" s="562"/>
      <c r="D39" s="562"/>
      <c r="E39" s="562"/>
      <c r="F39" s="563">
        <f t="shared" si="1"/>
        <v>0</v>
      </c>
    </row>
    <row r="40" spans="1:6" ht="12" customHeight="1">
      <c r="A40" s="560">
        <v>14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15</v>
      </c>
      <c r="B41" s="561"/>
      <c r="C41" s="562"/>
      <c r="D41" s="562"/>
      <c r="E41" s="562"/>
      <c r="F41" s="563">
        <f t="shared" si="1"/>
        <v>0</v>
      </c>
    </row>
    <row r="42" spans="1:16" ht="15" customHeight="1">
      <c r="A42" s="564" t="s">
        <v>835</v>
      </c>
      <c r="B42" s="565" t="s">
        <v>851</v>
      </c>
      <c r="C42" s="559">
        <f>SUM(C27:C41)</f>
        <v>0</v>
      </c>
      <c r="D42" s="559"/>
      <c r="E42" s="559">
        <f>SUM(E27:E41)</f>
        <v>0</v>
      </c>
      <c r="F42" s="566">
        <f>SUM(F27:F41)</f>
        <v>0</v>
      </c>
      <c r="G42" s="567"/>
      <c r="H42" s="567"/>
      <c r="I42" s="567"/>
      <c r="J42" s="567"/>
      <c r="K42" s="567"/>
      <c r="L42" s="567"/>
      <c r="M42" s="567"/>
      <c r="N42" s="567"/>
      <c r="O42" s="567"/>
      <c r="P42" s="567"/>
    </row>
    <row r="43" spans="1:6" ht="12.75" customHeight="1">
      <c r="A43" s="560" t="s">
        <v>852</v>
      </c>
      <c r="B43" s="568"/>
      <c r="C43" s="559"/>
      <c r="D43" s="559"/>
      <c r="E43" s="559"/>
      <c r="F43" s="566"/>
    </row>
    <row r="44" spans="1:6" ht="12.75">
      <c r="A44" s="560" t="s">
        <v>554</v>
      </c>
      <c r="B44" s="568"/>
      <c r="C44" s="562"/>
      <c r="D44" s="562"/>
      <c r="E44" s="562"/>
      <c r="F44" s="563">
        <f>C44-E44</f>
        <v>0</v>
      </c>
    </row>
    <row r="45" spans="1:6" ht="12.75">
      <c r="A45" s="560" t="s">
        <v>557</v>
      </c>
      <c r="B45" s="568"/>
      <c r="C45" s="562"/>
      <c r="D45" s="562"/>
      <c r="E45" s="562"/>
      <c r="F45" s="563">
        <f aca="true" t="shared" si="2" ref="F45:F58">C45-E45</f>
        <v>0</v>
      </c>
    </row>
    <row r="46" spans="1:6" ht="12.75">
      <c r="A46" s="560" t="s">
        <v>560</v>
      </c>
      <c r="B46" s="568"/>
      <c r="C46" s="562"/>
      <c r="D46" s="562"/>
      <c r="E46" s="562"/>
      <c r="F46" s="563">
        <f t="shared" si="2"/>
        <v>0</v>
      </c>
    </row>
    <row r="47" spans="1:6" ht="12.75">
      <c r="A47" s="560" t="s">
        <v>563</v>
      </c>
      <c r="B47" s="568"/>
      <c r="C47" s="562"/>
      <c r="D47" s="562"/>
      <c r="E47" s="562"/>
      <c r="F47" s="563">
        <f t="shared" si="2"/>
        <v>0</v>
      </c>
    </row>
    <row r="48" spans="1:6" ht="12.75">
      <c r="A48" s="560">
        <v>5</v>
      </c>
      <c r="B48" s="561"/>
      <c r="C48" s="562"/>
      <c r="D48" s="562"/>
      <c r="E48" s="562"/>
      <c r="F48" s="563">
        <f t="shared" si="2"/>
        <v>0</v>
      </c>
    </row>
    <row r="49" spans="1:6" ht="12.75">
      <c r="A49" s="560">
        <v>6</v>
      </c>
      <c r="B49" s="561"/>
      <c r="C49" s="562"/>
      <c r="D49" s="562"/>
      <c r="E49" s="562"/>
      <c r="F49" s="563">
        <f t="shared" si="2"/>
        <v>0</v>
      </c>
    </row>
    <row r="50" spans="1:6" ht="12.75">
      <c r="A50" s="560">
        <v>7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8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9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10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11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12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13</v>
      </c>
      <c r="B56" s="561"/>
      <c r="C56" s="562"/>
      <c r="D56" s="562"/>
      <c r="E56" s="562"/>
      <c r="F56" s="563">
        <f t="shared" si="2"/>
        <v>0</v>
      </c>
    </row>
    <row r="57" spans="1:6" ht="12" customHeight="1">
      <c r="A57" s="560">
        <v>14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15</v>
      </c>
      <c r="B58" s="561"/>
      <c r="C58" s="562"/>
      <c r="D58" s="562"/>
      <c r="E58" s="562"/>
      <c r="F58" s="563">
        <f t="shared" si="2"/>
        <v>0</v>
      </c>
    </row>
    <row r="59" spans="1:16" ht="12" customHeight="1">
      <c r="A59" s="564" t="s">
        <v>853</v>
      </c>
      <c r="B59" s="565" t="s">
        <v>854</v>
      </c>
      <c r="C59" s="559">
        <f>SUM(C44:C58)</f>
        <v>0</v>
      </c>
      <c r="D59" s="559"/>
      <c r="E59" s="559">
        <f>SUM(E44:E58)</f>
        <v>0</v>
      </c>
      <c r="F59" s="566">
        <f>SUM(F44:F58)</f>
        <v>0</v>
      </c>
      <c r="G59" s="567"/>
      <c r="H59" s="567"/>
      <c r="I59" s="567"/>
      <c r="J59" s="567"/>
      <c r="K59" s="567"/>
      <c r="L59" s="567"/>
      <c r="M59" s="567"/>
      <c r="N59" s="567"/>
      <c r="O59" s="567"/>
      <c r="P59" s="567"/>
    </row>
    <row r="60" spans="1:6" ht="18.75" customHeight="1">
      <c r="A60" s="560" t="s">
        <v>855</v>
      </c>
      <c r="B60" s="568"/>
      <c r="C60" s="559"/>
      <c r="D60" s="559"/>
      <c r="E60" s="559"/>
      <c r="F60" s="566"/>
    </row>
    <row r="61" spans="1:6" ht="12.75">
      <c r="A61" s="560" t="s">
        <v>856</v>
      </c>
      <c r="B61" s="568"/>
      <c r="C61" s="562">
        <v>2</v>
      </c>
      <c r="D61" s="562"/>
      <c r="E61" s="562"/>
      <c r="F61" s="563">
        <f>C61-E61</f>
        <v>2</v>
      </c>
    </row>
    <row r="62" spans="1:6" ht="12.75">
      <c r="A62" s="560" t="s">
        <v>857</v>
      </c>
      <c r="B62" s="568"/>
      <c r="C62" s="562">
        <v>6</v>
      </c>
      <c r="D62" s="562"/>
      <c r="E62" s="562"/>
      <c r="F62" s="563">
        <f aca="true" t="shared" si="3" ref="F62:F75">C62-E62</f>
        <v>6</v>
      </c>
    </row>
    <row r="63" spans="1:6" ht="12.75">
      <c r="A63" s="560" t="s">
        <v>872</v>
      </c>
      <c r="B63" s="568"/>
      <c r="C63" s="562">
        <v>22</v>
      </c>
      <c r="D63" s="562"/>
      <c r="E63" s="562"/>
      <c r="F63" s="563">
        <f t="shared" si="3"/>
        <v>22</v>
      </c>
    </row>
    <row r="64" spans="1:6" ht="12.75">
      <c r="A64" s="560" t="s">
        <v>563</v>
      </c>
      <c r="B64" s="568"/>
      <c r="C64" s="562"/>
      <c r="D64" s="562"/>
      <c r="E64" s="562"/>
      <c r="F64" s="563">
        <f t="shared" si="3"/>
        <v>0</v>
      </c>
    </row>
    <row r="65" spans="1:6" ht="12.75">
      <c r="A65" s="560">
        <v>5</v>
      </c>
      <c r="B65" s="561"/>
      <c r="C65" s="562"/>
      <c r="D65" s="562"/>
      <c r="E65" s="562"/>
      <c r="F65" s="563">
        <f t="shared" si="3"/>
        <v>0</v>
      </c>
    </row>
    <row r="66" spans="1:6" ht="12.75">
      <c r="A66" s="560">
        <v>6</v>
      </c>
      <c r="B66" s="561"/>
      <c r="C66" s="562"/>
      <c r="D66" s="562"/>
      <c r="E66" s="562"/>
      <c r="F66" s="563">
        <f t="shared" si="3"/>
        <v>0</v>
      </c>
    </row>
    <row r="67" spans="1:6" ht="12.75">
      <c r="A67" s="560">
        <v>7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8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9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10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11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12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13</v>
      </c>
      <c r="B73" s="561"/>
      <c r="C73" s="562"/>
      <c r="D73" s="562"/>
      <c r="E73" s="562"/>
      <c r="F73" s="563">
        <f t="shared" si="3"/>
        <v>0</v>
      </c>
    </row>
    <row r="74" spans="1:6" ht="12" customHeight="1">
      <c r="A74" s="560">
        <v>14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15</v>
      </c>
      <c r="B75" s="561"/>
      <c r="C75" s="562"/>
      <c r="D75" s="562"/>
      <c r="E75" s="562"/>
      <c r="F75" s="563">
        <f t="shared" si="3"/>
        <v>0</v>
      </c>
    </row>
    <row r="76" spans="1:16" ht="14.25" customHeight="1">
      <c r="A76" s="564" t="s">
        <v>595</v>
      </c>
      <c r="B76" s="565" t="s">
        <v>858</v>
      </c>
      <c r="C76" s="559">
        <f>SUM(C61:C75)</f>
        <v>30</v>
      </c>
      <c r="D76" s="559"/>
      <c r="E76" s="559">
        <f>SUM(E61:E75)</f>
        <v>0</v>
      </c>
      <c r="F76" s="566">
        <f>SUM(F61:F75)</f>
        <v>30</v>
      </c>
      <c r="G76" s="567"/>
      <c r="H76" s="567"/>
      <c r="I76" s="567"/>
      <c r="J76" s="567"/>
      <c r="K76" s="567"/>
      <c r="L76" s="567"/>
      <c r="M76" s="567"/>
      <c r="N76" s="567"/>
      <c r="O76" s="567"/>
      <c r="P76" s="567"/>
    </row>
    <row r="77" spans="1:16" ht="20.25" customHeight="1">
      <c r="A77" s="569" t="s">
        <v>859</v>
      </c>
      <c r="B77" s="565" t="s">
        <v>860</v>
      </c>
      <c r="C77" s="559">
        <f>C76+C59+C42+C25</f>
        <v>30</v>
      </c>
      <c r="D77" s="559"/>
      <c r="E77" s="559">
        <f>E76+E59+E42+E25</f>
        <v>0</v>
      </c>
      <c r="F77" s="566">
        <f>F76+F59+F42+F25</f>
        <v>30</v>
      </c>
      <c r="G77" s="567"/>
      <c r="H77" s="567"/>
      <c r="I77" s="567"/>
      <c r="J77" s="567"/>
      <c r="K77" s="567"/>
      <c r="L77" s="567"/>
      <c r="M77" s="567"/>
      <c r="N77" s="567"/>
      <c r="O77" s="567"/>
      <c r="P77" s="567"/>
    </row>
    <row r="78" spans="1:6" ht="15" customHeight="1">
      <c r="A78" s="557" t="s">
        <v>861</v>
      </c>
      <c r="B78" s="565"/>
      <c r="C78" s="559"/>
      <c r="D78" s="559"/>
      <c r="E78" s="559"/>
      <c r="F78" s="566"/>
    </row>
    <row r="79" spans="1:6" ht="14.25" customHeight="1">
      <c r="A79" s="560" t="s">
        <v>848</v>
      </c>
      <c r="B79" s="568"/>
      <c r="C79" s="559"/>
      <c r="D79" s="559"/>
      <c r="E79" s="559"/>
      <c r="F79" s="566"/>
    </row>
    <row r="80" spans="1:6" ht="12.75">
      <c r="A80" s="560" t="s">
        <v>862</v>
      </c>
      <c r="B80" s="568"/>
      <c r="C80" s="562"/>
      <c r="D80" s="562"/>
      <c r="E80" s="562"/>
      <c r="F80" s="563">
        <f>C80-E80</f>
        <v>0</v>
      </c>
    </row>
    <row r="81" spans="1:6" ht="12.75">
      <c r="A81" s="560" t="s">
        <v>863</v>
      </c>
      <c r="B81" s="568"/>
      <c r="C81" s="562"/>
      <c r="D81" s="562"/>
      <c r="E81" s="562"/>
      <c r="F81" s="563">
        <f aca="true" t="shared" si="4" ref="F81:F94">C81-E81</f>
        <v>0</v>
      </c>
    </row>
    <row r="82" spans="1:6" ht="12.75">
      <c r="A82" s="560" t="s">
        <v>560</v>
      </c>
      <c r="B82" s="568"/>
      <c r="C82" s="562"/>
      <c r="D82" s="562"/>
      <c r="E82" s="562"/>
      <c r="F82" s="563">
        <f t="shared" si="4"/>
        <v>0</v>
      </c>
    </row>
    <row r="83" spans="1:6" ht="12.75">
      <c r="A83" s="560" t="s">
        <v>563</v>
      </c>
      <c r="B83" s="568"/>
      <c r="C83" s="562"/>
      <c r="D83" s="562"/>
      <c r="E83" s="562"/>
      <c r="F83" s="563">
        <f t="shared" si="4"/>
        <v>0</v>
      </c>
    </row>
    <row r="84" spans="1:6" ht="12.75">
      <c r="A84" s="560">
        <v>5</v>
      </c>
      <c r="B84" s="561"/>
      <c r="C84" s="562"/>
      <c r="D84" s="562"/>
      <c r="E84" s="562"/>
      <c r="F84" s="563">
        <f t="shared" si="4"/>
        <v>0</v>
      </c>
    </row>
    <row r="85" spans="1:6" ht="12.75">
      <c r="A85" s="560">
        <v>6</v>
      </c>
      <c r="B85" s="561"/>
      <c r="C85" s="562"/>
      <c r="D85" s="562"/>
      <c r="E85" s="562"/>
      <c r="F85" s="563">
        <f t="shared" si="4"/>
        <v>0</v>
      </c>
    </row>
    <row r="86" spans="1:6" ht="12.75">
      <c r="A86" s="560">
        <v>7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8</v>
      </c>
      <c r="B87" s="561"/>
      <c r="C87" s="562"/>
      <c r="D87" s="562"/>
      <c r="E87" s="562"/>
      <c r="F87" s="563">
        <f t="shared" si="4"/>
        <v>0</v>
      </c>
    </row>
    <row r="88" spans="1:6" ht="12" customHeight="1">
      <c r="A88" s="560">
        <v>9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10</v>
      </c>
      <c r="B89" s="561"/>
      <c r="C89" s="562"/>
      <c r="D89" s="562"/>
      <c r="E89" s="562"/>
      <c r="F89" s="563">
        <f t="shared" si="4"/>
        <v>0</v>
      </c>
    </row>
    <row r="90" spans="1:6" ht="12.75">
      <c r="A90" s="560">
        <v>11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12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13</v>
      </c>
      <c r="B92" s="561"/>
      <c r="C92" s="562"/>
      <c r="D92" s="562"/>
      <c r="E92" s="562"/>
      <c r="F92" s="563">
        <f t="shared" si="4"/>
        <v>0</v>
      </c>
    </row>
    <row r="93" spans="1:6" ht="12" customHeight="1">
      <c r="A93" s="560">
        <v>14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15</v>
      </c>
      <c r="B94" s="561"/>
      <c r="C94" s="562"/>
      <c r="D94" s="562"/>
      <c r="E94" s="562"/>
      <c r="F94" s="563">
        <f t="shared" si="4"/>
        <v>0</v>
      </c>
    </row>
    <row r="95" spans="1:16" ht="15" customHeight="1">
      <c r="A95" s="564" t="s">
        <v>578</v>
      </c>
      <c r="B95" s="565" t="s">
        <v>864</v>
      </c>
      <c r="C95" s="559">
        <f>SUM(C80:C94)</f>
        <v>0</v>
      </c>
      <c r="D95" s="559"/>
      <c r="E95" s="559">
        <f>SUM(E80:E94)</f>
        <v>0</v>
      </c>
      <c r="F95" s="566">
        <f>SUM(F80:F94)</f>
        <v>0</v>
      </c>
      <c r="G95" s="567"/>
      <c r="H95" s="567"/>
      <c r="I95" s="567"/>
      <c r="J95" s="567"/>
      <c r="K95" s="567"/>
      <c r="L95" s="567"/>
      <c r="M95" s="567"/>
      <c r="N95" s="567"/>
      <c r="O95" s="567"/>
      <c r="P95" s="567"/>
    </row>
    <row r="96" spans="1:6" ht="15.75" customHeight="1">
      <c r="A96" s="560" t="s">
        <v>850</v>
      </c>
      <c r="B96" s="568"/>
      <c r="C96" s="559"/>
      <c r="D96" s="559"/>
      <c r="E96" s="559"/>
      <c r="F96" s="566"/>
    </row>
    <row r="97" spans="1:6" ht="12.75">
      <c r="A97" s="560" t="s">
        <v>554</v>
      </c>
      <c r="B97" s="568"/>
      <c r="C97" s="562"/>
      <c r="D97" s="562"/>
      <c r="E97" s="562"/>
      <c r="F97" s="563">
        <f>C97-E97</f>
        <v>0</v>
      </c>
    </row>
    <row r="98" spans="1:6" ht="12.75">
      <c r="A98" s="560" t="s">
        <v>557</v>
      </c>
      <c r="B98" s="568"/>
      <c r="C98" s="562"/>
      <c r="D98" s="562"/>
      <c r="E98" s="562"/>
      <c r="F98" s="563">
        <f aca="true" t="shared" si="5" ref="F98:F111">C98-E98</f>
        <v>0</v>
      </c>
    </row>
    <row r="99" spans="1:6" ht="12.75">
      <c r="A99" s="560" t="s">
        <v>560</v>
      </c>
      <c r="B99" s="568"/>
      <c r="C99" s="562"/>
      <c r="D99" s="562"/>
      <c r="E99" s="562"/>
      <c r="F99" s="563">
        <f t="shared" si="5"/>
        <v>0</v>
      </c>
    </row>
    <row r="100" spans="1:6" ht="12.75">
      <c r="A100" s="560" t="s">
        <v>563</v>
      </c>
      <c r="B100" s="568"/>
      <c r="C100" s="562"/>
      <c r="D100" s="562"/>
      <c r="E100" s="562"/>
      <c r="F100" s="563">
        <f t="shared" si="5"/>
        <v>0</v>
      </c>
    </row>
    <row r="101" spans="1:6" ht="12.75">
      <c r="A101" s="560">
        <v>5</v>
      </c>
      <c r="B101" s="561"/>
      <c r="C101" s="562"/>
      <c r="D101" s="562"/>
      <c r="E101" s="562"/>
      <c r="F101" s="563">
        <f t="shared" si="5"/>
        <v>0</v>
      </c>
    </row>
    <row r="102" spans="1:6" ht="12.75">
      <c r="A102" s="560">
        <v>6</v>
      </c>
      <c r="B102" s="561"/>
      <c r="C102" s="562"/>
      <c r="D102" s="562"/>
      <c r="E102" s="562"/>
      <c r="F102" s="563">
        <f t="shared" si="5"/>
        <v>0</v>
      </c>
    </row>
    <row r="103" spans="1:6" ht="12.75">
      <c r="A103" s="560">
        <v>7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8</v>
      </c>
      <c r="B104" s="561"/>
      <c r="C104" s="562"/>
      <c r="D104" s="562"/>
      <c r="E104" s="562"/>
      <c r="F104" s="563">
        <f t="shared" si="5"/>
        <v>0</v>
      </c>
    </row>
    <row r="105" spans="1:6" ht="12" customHeight="1">
      <c r="A105" s="560">
        <v>9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10</v>
      </c>
      <c r="B106" s="561"/>
      <c r="C106" s="562"/>
      <c r="D106" s="562"/>
      <c r="E106" s="562"/>
      <c r="F106" s="563">
        <f t="shared" si="5"/>
        <v>0</v>
      </c>
    </row>
    <row r="107" spans="1:6" ht="12.75">
      <c r="A107" s="560">
        <v>11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12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13</v>
      </c>
      <c r="B109" s="561"/>
      <c r="C109" s="562"/>
      <c r="D109" s="562"/>
      <c r="E109" s="562"/>
      <c r="F109" s="563">
        <f t="shared" si="5"/>
        <v>0</v>
      </c>
    </row>
    <row r="110" spans="1:6" ht="12" customHeight="1">
      <c r="A110" s="560">
        <v>14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15</v>
      </c>
      <c r="B111" s="561"/>
      <c r="C111" s="562"/>
      <c r="D111" s="562"/>
      <c r="E111" s="562"/>
      <c r="F111" s="563">
        <f t="shared" si="5"/>
        <v>0</v>
      </c>
    </row>
    <row r="112" spans="1:16" ht="11.25" customHeight="1">
      <c r="A112" s="564" t="s">
        <v>835</v>
      </c>
      <c r="B112" s="565" t="s">
        <v>865</v>
      </c>
      <c r="C112" s="559">
        <f>SUM(C97:C111)</f>
        <v>0</v>
      </c>
      <c r="D112" s="559"/>
      <c r="E112" s="559">
        <f>SUM(E97:E111)</f>
        <v>0</v>
      </c>
      <c r="F112" s="566">
        <f>SUM(F97:F111)</f>
        <v>0</v>
      </c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</row>
    <row r="113" spans="1:6" ht="15" customHeight="1">
      <c r="A113" s="560" t="s">
        <v>852</v>
      </c>
      <c r="B113" s="568"/>
      <c r="C113" s="559"/>
      <c r="D113" s="559"/>
      <c r="E113" s="559"/>
      <c r="F113" s="566"/>
    </row>
    <row r="114" spans="1:6" ht="12.75">
      <c r="A114" s="560" t="s">
        <v>554</v>
      </c>
      <c r="B114" s="568"/>
      <c r="C114" s="562"/>
      <c r="D114" s="562"/>
      <c r="E114" s="562"/>
      <c r="F114" s="563">
        <f>C114-E114</f>
        <v>0</v>
      </c>
    </row>
    <row r="115" spans="1:6" ht="12.75">
      <c r="A115" s="560" t="s">
        <v>557</v>
      </c>
      <c r="B115" s="568"/>
      <c r="C115" s="562"/>
      <c r="D115" s="562"/>
      <c r="E115" s="562"/>
      <c r="F115" s="563">
        <f aca="true" t="shared" si="6" ref="F115:F128">C115-E115</f>
        <v>0</v>
      </c>
    </row>
    <row r="116" spans="1:6" ht="12.75">
      <c r="A116" s="560" t="s">
        <v>560</v>
      </c>
      <c r="B116" s="568"/>
      <c r="C116" s="562"/>
      <c r="D116" s="562"/>
      <c r="E116" s="562"/>
      <c r="F116" s="563">
        <f t="shared" si="6"/>
        <v>0</v>
      </c>
    </row>
    <row r="117" spans="1:6" ht="12.75">
      <c r="A117" s="560" t="s">
        <v>563</v>
      </c>
      <c r="B117" s="568"/>
      <c r="C117" s="562"/>
      <c r="D117" s="562"/>
      <c r="E117" s="562"/>
      <c r="F117" s="563">
        <f t="shared" si="6"/>
        <v>0</v>
      </c>
    </row>
    <row r="118" spans="1:6" ht="12.75">
      <c r="A118" s="560">
        <v>5</v>
      </c>
      <c r="B118" s="561"/>
      <c r="C118" s="562"/>
      <c r="D118" s="562"/>
      <c r="E118" s="562"/>
      <c r="F118" s="563">
        <f t="shared" si="6"/>
        <v>0</v>
      </c>
    </row>
    <row r="119" spans="1:6" ht="12.75">
      <c r="A119" s="560">
        <v>6</v>
      </c>
      <c r="B119" s="561"/>
      <c r="C119" s="562"/>
      <c r="D119" s="562"/>
      <c r="E119" s="562"/>
      <c r="F119" s="563">
        <f t="shared" si="6"/>
        <v>0</v>
      </c>
    </row>
    <row r="120" spans="1:6" ht="12.75">
      <c r="A120" s="560">
        <v>7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8</v>
      </c>
      <c r="B121" s="561"/>
      <c r="C121" s="562"/>
      <c r="D121" s="562"/>
      <c r="E121" s="562"/>
      <c r="F121" s="563">
        <f t="shared" si="6"/>
        <v>0</v>
      </c>
    </row>
    <row r="122" spans="1:6" ht="12" customHeight="1">
      <c r="A122" s="560">
        <v>9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10</v>
      </c>
      <c r="B123" s="561"/>
      <c r="C123" s="562"/>
      <c r="D123" s="562"/>
      <c r="E123" s="562"/>
      <c r="F123" s="563">
        <f t="shared" si="6"/>
        <v>0</v>
      </c>
    </row>
    <row r="124" spans="1:6" ht="12.75">
      <c r="A124" s="560">
        <v>11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12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13</v>
      </c>
      <c r="B126" s="561"/>
      <c r="C126" s="562"/>
      <c r="D126" s="562"/>
      <c r="E126" s="562"/>
      <c r="F126" s="563">
        <f t="shared" si="6"/>
        <v>0</v>
      </c>
    </row>
    <row r="127" spans="1:6" ht="12" customHeight="1">
      <c r="A127" s="560">
        <v>14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15</v>
      </c>
      <c r="B128" s="561"/>
      <c r="C128" s="562"/>
      <c r="D128" s="562"/>
      <c r="E128" s="562"/>
      <c r="F128" s="563">
        <f t="shared" si="6"/>
        <v>0</v>
      </c>
    </row>
    <row r="129" spans="1:16" ht="15.75" customHeight="1">
      <c r="A129" s="564" t="s">
        <v>853</v>
      </c>
      <c r="B129" s="565" t="s">
        <v>866</v>
      </c>
      <c r="C129" s="559">
        <f>SUM(C114:C128)</f>
        <v>0</v>
      </c>
      <c r="D129" s="559"/>
      <c r="E129" s="559">
        <f>SUM(E114:E128)</f>
        <v>0</v>
      </c>
      <c r="F129" s="566">
        <f>SUM(F114:F128)</f>
        <v>0</v>
      </c>
      <c r="G129" s="567"/>
      <c r="H129" s="567"/>
      <c r="I129" s="567"/>
      <c r="J129" s="567"/>
      <c r="K129" s="567"/>
      <c r="L129" s="567"/>
      <c r="M129" s="567"/>
      <c r="N129" s="567"/>
      <c r="O129" s="567"/>
      <c r="P129" s="567"/>
    </row>
    <row r="130" spans="1:6" ht="12.75" customHeight="1">
      <c r="A130" s="560" t="s">
        <v>855</v>
      </c>
      <c r="B130" s="568"/>
      <c r="C130" s="559"/>
      <c r="D130" s="559"/>
      <c r="E130" s="559"/>
      <c r="F130" s="566"/>
    </row>
    <row r="131" spans="1:6" ht="12.75">
      <c r="A131" s="560" t="s">
        <v>554</v>
      </c>
      <c r="B131" s="568"/>
      <c r="C131" s="562"/>
      <c r="D131" s="562"/>
      <c r="E131" s="562"/>
      <c r="F131" s="563">
        <f>C131-E131</f>
        <v>0</v>
      </c>
    </row>
    <row r="132" spans="1:6" ht="12.75">
      <c r="A132" s="560" t="s">
        <v>557</v>
      </c>
      <c r="B132" s="568"/>
      <c r="C132" s="562"/>
      <c r="D132" s="562"/>
      <c r="E132" s="562"/>
      <c r="F132" s="563">
        <f aca="true" t="shared" si="7" ref="F132:F145">C132-E132</f>
        <v>0</v>
      </c>
    </row>
    <row r="133" spans="1:6" ht="12.75">
      <c r="A133" s="560" t="s">
        <v>560</v>
      </c>
      <c r="B133" s="568"/>
      <c r="C133" s="562"/>
      <c r="D133" s="562"/>
      <c r="E133" s="562"/>
      <c r="F133" s="563">
        <f t="shared" si="7"/>
        <v>0</v>
      </c>
    </row>
    <row r="134" spans="1:6" ht="12.75">
      <c r="A134" s="560" t="s">
        <v>563</v>
      </c>
      <c r="B134" s="568"/>
      <c r="C134" s="562"/>
      <c r="D134" s="562"/>
      <c r="E134" s="562"/>
      <c r="F134" s="563">
        <f t="shared" si="7"/>
        <v>0</v>
      </c>
    </row>
    <row r="135" spans="1:6" ht="12.75">
      <c r="A135" s="560">
        <v>5</v>
      </c>
      <c r="B135" s="561"/>
      <c r="C135" s="562"/>
      <c r="D135" s="562"/>
      <c r="E135" s="562"/>
      <c r="F135" s="563">
        <f t="shared" si="7"/>
        <v>0</v>
      </c>
    </row>
    <row r="136" spans="1:6" ht="12.75">
      <c r="A136" s="560">
        <v>6</v>
      </c>
      <c r="B136" s="561"/>
      <c r="C136" s="562"/>
      <c r="D136" s="562"/>
      <c r="E136" s="562"/>
      <c r="F136" s="563">
        <f t="shared" si="7"/>
        <v>0</v>
      </c>
    </row>
    <row r="137" spans="1:6" ht="12.75">
      <c r="A137" s="560">
        <v>7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8</v>
      </c>
      <c r="B138" s="561"/>
      <c r="C138" s="562"/>
      <c r="D138" s="562"/>
      <c r="E138" s="562"/>
      <c r="F138" s="563">
        <f t="shared" si="7"/>
        <v>0</v>
      </c>
    </row>
    <row r="139" spans="1:6" ht="12" customHeight="1">
      <c r="A139" s="560">
        <v>9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10</v>
      </c>
      <c r="B140" s="561"/>
      <c r="C140" s="562"/>
      <c r="D140" s="562"/>
      <c r="E140" s="562"/>
      <c r="F140" s="563">
        <f t="shared" si="7"/>
        <v>0</v>
      </c>
    </row>
    <row r="141" spans="1:6" ht="12.75">
      <c r="A141" s="560">
        <v>11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12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13</v>
      </c>
      <c r="B143" s="561"/>
      <c r="C143" s="562"/>
      <c r="D143" s="562"/>
      <c r="E143" s="562"/>
      <c r="F143" s="563">
        <f t="shared" si="7"/>
        <v>0</v>
      </c>
    </row>
    <row r="144" spans="1:6" ht="12" customHeight="1">
      <c r="A144" s="560">
        <v>14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15</v>
      </c>
      <c r="B145" s="561"/>
      <c r="C145" s="562"/>
      <c r="D145" s="562"/>
      <c r="E145" s="562"/>
      <c r="F145" s="563">
        <f t="shared" si="7"/>
        <v>0</v>
      </c>
    </row>
    <row r="146" spans="1:16" ht="17.25" customHeight="1">
      <c r="A146" s="564" t="s">
        <v>595</v>
      </c>
      <c r="B146" s="565" t="s">
        <v>867</v>
      </c>
      <c r="C146" s="559">
        <f>SUM(C131:C145)</f>
        <v>0</v>
      </c>
      <c r="D146" s="559"/>
      <c r="E146" s="559">
        <f>SUM(E131:E145)</f>
        <v>0</v>
      </c>
      <c r="F146" s="566">
        <f>SUM(F131:F145)</f>
        <v>0</v>
      </c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</row>
    <row r="147" spans="1:16" ht="19.5" customHeight="1">
      <c r="A147" s="569" t="s">
        <v>868</v>
      </c>
      <c r="B147" s="565" t="s">
        <v>869</v>
      </c>
      <c r="C147" s="559">
        <f>C146+C129+C112+C95</f>
        <v>0</v>
      </c>
      <c r="D147" s="559"/>
      <c r="E147" s="559">
        <f>E146+E129+E112+E95</f>
        <v>0</v>
      </c>
      <c r="F147" s="566">
        <f>F146+F129+F112+F95</f>
        <v>0</v>
      </c>
      <c r="G147" s="567"/>
      <c r="H147" s="567"/>
      <c r="I147" s="567"/>
      <c r="J147" s="567"/>
      <c r="K147" s="567"/>
      <c r="L147" s="567"/>
      <c r="M147" s="567"/>
      <c r="N147" s="567"/>
      <c r="O147" s="567"/>
      <c r="P147" s="567"/>
    </row>
    <row r="148" spans="1:6" ht="19.5" customHeight="1">
      <c r="A148" s="570"/>
      <c r="B148" s="571"/>
      <c r="C148" s="572"/>
      <c r="D148" s="572"/>
      <c r="E148" s="572"/>
      <c r="F148" s="572"/>
    </row>
    <row r="149" spans="1:6" ht="12.75">
      <c r="A149" s="573" t="s">
        <v>873</v>
      </c>
      <c r="B149" s="574"/>
      <c r="C149" s="642" t="s">
        <v>870</v>
      </c>
      <c r="D149" s="642"/>
      <c r="E149" s="642"/>
      <c r="F149" s="642"/>
    </row>
    <row r="150" spans="1:6" ht="12.75">
      <c r="A150" s="575"/>
      <c r="B150" s="576"/>
      <c r="C150" s="575" t="s">
        <v>624</v>
      </c>
      <c r="D150" s="575"/>
      <c r="E150" s="575"/>
      <c r="F150" s="575"/>
    </row>
    <row r="151" spans="1:6" ht="12.75">
      <c r="A151" s="575"/>
      <c r="B151" s="576"/>
      <c r="C151" s="642" t="s">
        <v>871</v>
      </c>
      <c r="D151" s="642"/>
      <c r="E151" s="642"/>
      <c r="F151" s="642"/>
    </row>
    <row r="152" spans="3:5" ht="12.75">
      <c r="C152" s="575" t="s">
        <v>625</v>
      </c>
      <c r="E152" s="575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nadja</cp:lastModifiedBy>
  <cp:lastPrinted>2016-08-18T06:51:00Z</cp:lastPrinted>
  <dcterms:created xsi:type="dcterms:W3CDTF">2000-06-29T12:02:40Z</dcterms:created>
  <dcterms:modified xsi:type="dcterms:W3CDTF">2016-08-19T06:25:29Z</dcterms:modified>
  <cp:category/>
  <cp:version/>
  <cp:contentType/>
  <cp:contentStatus/>
</cp:coreProperties>
</file>