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29" firstSheet="2" activeTab="6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3">'справка № 4-КИС-ОСК'!$A$1:$I$42</definedName>
    <definedName name="_xlnm.Print_Area" localSheetId="6">'справка №7-КИС'!$A$1:$R$145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<sst xmlns="http://schemas.openxmlformats.org/spreadsheetml/2006/main" count="687" uniqueCount="405">
  <si>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</si>
  <si>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</si>
  <si>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Статус Нови Акции</t>
    </r>
  </si>
  <si>
    <t>ЕИК по БУЛСТАТ: 175071425</t>
  </si>
  <si>
    <t xml:space="preserve">Отчетен период 30/09/2010 г. 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</si>
  <si>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</si>
  <si>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</si>
  <si>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</si>
  <si>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</si>
  <si>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</si>
  <si>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</si>
  <si>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</si>
  <si>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</si>
  <si>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</si>
  <si>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</si>
  <si>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</si>
  <si>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</si>
  <si>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</si>
  <si>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</si>
  <si>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</si>
  <si>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</si>
  <si>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</si>
  <si>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</si>
  <si>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</si>
  <si>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</si>
  <si>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</si>
  <si>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</si>
  <si>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</si>
  <si>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</si>
  <si>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</si>
  <si>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</si>
  <si>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</si>
  <si>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</si>
  <si>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</si>
  <si>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</si>
  <si>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</si>
  <si>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</si>
  <si>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</si>
  <si>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</si>
  <si>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</si>
  <si>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</si>
  <si>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</si>
  <si>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</si>
  <si>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</si>
  <si>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</si>
  <si>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</si>
  <si>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</si>
  <si>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</si>
  <si>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</si>
  <si>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</si>
  <si>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</si>
  <si>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</si>
  <si>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</si>
  <si>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</si>
  <si>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</si>
  <si>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</si>
  <si>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</si>
  <si>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</si>
  <si>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</si>
  <si>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</si>
  <si>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</si>
  <si>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</si>
  <si>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</si>
  <si>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</si>
  <si>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</si>
  <si>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</si>
  <si>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</si>
  <si>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</si>
  <si>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</si>
  <si>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</si>
  <si>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</si>
  <si>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</si>
  <si>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</si>
  <si>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</si>
  <si>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</si>
  <si>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Дата  30/09/2010 г. </t>
  </si>
  <si>
    <t>Съставител:…………………</t>
  </si>
  <si>
    <t>Ръководител:………………………</t>
  </si>
  <si>
    <t>Димитър Моллов</t>
  </si>
  <si>
    <t>Мария Д. Сивкова</t>
  </si>
  <si>
    <t xml:space="preserve">Справка № 2 </t>
  </si>
  <si>
    <t>ОТЧЕТ ЗА ДОХОДИТЕ</t>
  </si>
  <si>
    <t>ЕИК по БУЛСТАТ: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</si>
  <si>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</si>
  <si>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</si>
  <si>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</si>
  <si>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</si>
  <si>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</si>
  <si>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</si>
  <si>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</si>
  <si>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</si>
  <si>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</si>
  <si>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</si>
  <si>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</si>
  <si>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</si>
  <si>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</si>
  <si>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</si>
  <si>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</si>
  <si>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</si>
  <si>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</si>
  <si>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</si>
  <si>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</si>
  <si>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</si>
  <si>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</si>
  <si>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t>1. Разходи за материали</t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</si>
  <si>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</si>
  <si>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</si>
  <si>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</si>
  <si>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</si>
  <si>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</si>
  <si>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</si>
  <si>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t xml:space="preserve">В. Печалба преди облагане с данъци </t>
  </si>
  <si>
    <t>В. Загуба преди облагане с данъци</t>
  </si>
  <si>
    <t>III. Разходи за данъци</t>
  </si>
  <si>
    <t>Г. Нетна печалба за периода  (В-III)</t>
  </si>
  <si>
    <t>Г. Нетна загуба за периода</t>
  </si>
  <si>
    <t>ВСИЧКО (Б+III+Г)</t>
  </si>
  <si>
    <t>ВСИЧКО (Б+Г)</t>
  </si>
  <si>
    <t>Съставител:…………………..</t>
  </si>
  <si>
    <t>Ръководител:…........</t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</si>
  <si>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</si>
  <si>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</si>
  <si>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</si>
  <si>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</si>
  <si>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</si>
  <si>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</si>
  <si>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</si>
  <si>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</si>
  <si>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</si>
  <si>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</si>
  <si>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</si>
  <si>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</si>
  <si>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</si>
  <si>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</si>
  <si>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</si>
  <si>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</si>
  <si>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</si>
  <si>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</si>
  <si>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</si>
  <si>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</si>
  <si>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</si>
  <si>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</si>
  <si>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</si>
  <si>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</si>
  <si>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</si>
  <si>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</si>
  <si>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</si>
  <si>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</si>
  <si>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</si>
  <si>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</si>
  <si>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</si>
  <si>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</si>
  <si>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</si>
  <si>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</si>
  <si>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</si>
  <si>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>Съставител: ………………….</t>
  </si>
  <si>
    <t>Ръководител:…………………..</t>
  </si>
  <si>
    <t xml:space="preserve">Справка № 4 </t>
  </si>
  <si>
    <t xml:space="preserve"> ОТЧЕТ  ЗА ИЗМЕНЕНИЯТА В СОБСТВЕНИЯ  КАПИТАЛ</t>
  </si>
  <si>
    <t>ЕИК по БУЛСТАТ:175071425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</si>
  <si>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</si>
  <si>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</si>
  <si>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</si>
  <si>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</si>
  <si>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</si>
  <si>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</si>
  <si>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</si>
  <si>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</si>
  <si>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</si>
  <si>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</si>
  <si>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</si>
  <si>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</si>
  <si>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</si>
  <si>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</si>
  <si>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</si>
  <si>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</si>
  <si>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</si>
  <si>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</si>
  <si>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</si>
  <si>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</si>
  <si>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</si>
  <si>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</si>
  <si>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</si>
  <si>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</si>
  <si>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</si>
  <si>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</si>
  <si>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</si>
  <si>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</si>
  <si>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</si>
  <si>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</si>
  <si>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</si>
  <si>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</si>
  <si>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</si>
  <si>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</si>
  <si>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 xml:space="preserve">Съставител: …………... </t>
  </si>
  <si>
    <t xml:space="preserve"> Ръководител:....................</t>
  </si>
  <si>
    <t xml:space="preserve">Справка № 5 </t>
  </si>
  <si>
    <t>Справка за нетекущите нефинансови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</si>
  <si>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</si>
  <si>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</si>
  <si>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</si>
  <si>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</si>
  <si>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</si>
  <si>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</si>
  <si>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</si>
  <si>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</si>
  <si>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</si>
  <si>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</si>
  <si>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</si>
  <si>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</si>
  <si>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</si>
  <si>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</si>
  <si>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</si>
  <si>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I. Нетекущи нефинансови активи</t>
  </si>
  <si>
    <t>1. Материални активи, в т.ч.:</t>
  </si>
  <si>
    <t>сгради</t>
  </si>
  <si>
    <t>офис оборудване</t>
  </si>
  <si>
    <t>транспорни средства</t>
  </si>
  <si>
    <t>2. Нематериални активи</t>
  </si>
  <si>
    <t xml:space="preserve">Общо: </t>
  </si>
  <si>
    <t>Съставител:……………….</t>
  </si>
  <si>
    <t xml:space="preserve"> Ръководител:.............</t>
  </si>
  <si>
    <t xml:space="preserve">Справка № 6 </t>
  </si>
  <si>
    <t>Справка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</si>
  <si>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</si>
  <si>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</si>
  <si>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</si>
  <si>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</si>
  <si>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</si>
  <si>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</si>
  <si>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</si>
  <si>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</si>
  <si>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</si>
  <si>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І. Краткосрочни вземания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</si>
  <si>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</si>
  <si>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</si>
  <si>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</si>
  <si>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</si>
  <si>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по депозити</t>
  </si>
  <si>
    <t>по дългови фининсови инструменти</t>
  </si>
  <si>
    <t>5. Вземания, свързани с финансови инструменти, в т.ч.:</t>
  </si>
  <si>
    <t>при продажба на финансови инструменти</t>
  </si>
  <si>
    <t>увеличения на капитала</t>
  </si>
  <si>
    <t>6. Други краткосрочни вземания</t>
  </si>
  <si>
    <t xml:space="preserve">Общо вземания: </t>
  </si>
  <si>
    <t>Б. ЗАДЪЛЖЕНИЯ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</si>
  <si>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</si>
  <si>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</si>
  <si>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</si>
  <si>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</si>
  <si>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</si>
  <si>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</si>
  <si>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към  финансови предприятия, в т.ч.:</t>
    </r>
  </si>
  <si>
    <t>банка депозитар</t>
  </si>
  <si>
    <t>управляващо дружество</t>
  </si>
  <si>
    <t>други кредитни институции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</si>
  <si>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</si>
  <si>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</si>
  <si>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</si>
  <si>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</si>
  <si>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>неплатени лихви</t>
  </si>
  <si>
    <t xml:space="preserve">Общо задължения: </t>
  </si>
  <si>
    <t>Съставител:……….</t>
  </si>
  <si>
    <r>
      <t>Забележка: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</si>
  <si>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 xml:space="preserve">Справка № 7 </t>
  </si>
  <si>
    <t xml:space="preserve">за финансовите инструменти </t>
  </si>
  <si>
    <t>Вид и брой на финансовите инструменти</t>
  </si>
  <si>
    <t xml:space="preserve">Стойност на финансовите инструменти </t>
  </si>
  <si>
    <t>Балансова стойност в края на отчетния период в процент към стойността на активите по баланса на дружеството</t>
  </si>
  <si>
    <t>Процент на участието в капитала на емитента</t>
  </si>
  <si>
    <t>ISIN</t>
  </si>
  <si>
    <t xml:space="preserve">налични </t>
  </si>
  <si>
    <t>безналични</t>
  </si>
  <si>
    <t>Регулиран пазар, на който са допуснати или търгувани, както и сегмент</t>
  </si>
  <si>
    <t>Индекс на регулирания пазар</t>
  </si>
  <si>
    <t>Инвестиционен рейтинг</t>
  </si>
  <si>
    <t>Рейтингова агенция</t>
  </si>
  <si>
    <t>Брой/Номинал</t>
  </si>
  <si>
    <t>Валута</t>
  </si>
  <si>
    <t>Чиста цена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</si>
  <si>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</si>
  <si>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</si>
  <si>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</si>
  <si>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</si>
  <si>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</si>
  <si>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А. Нетекущи финансови активи</t>
  </si>
  <si>
    <r>
      <t>1. Акции в</t>
    </r>
    <r>
      <rPr>
        <b/>
        <sz val="8"/>
        <rFont val="Times New Roman"/>
        <family val="1"/>
      </rPr>
      <t xml:space="preserve"> </t>
    </r>
  </si>
  <si>
    <t xml:space="preserve">Обща сума по т.1 </t>
  </si>
  <si>
    <t xml:space="preserve">2. Дългови финансови инструменти </t>
  </si>
  <si>
    <t xml:space="preserve">корпоративни </t>
  </si>
  <si>
    <t>общински</t>
  </si>
  <si>
    <t>ипотечни</t>
  </si>
  <si>
    <t>конвертируеми</t>
  </si>
  <si>
    <t xml:space="preserve">други </t>
  </si>
  <si>
    <t>Обща сума по т.2</t>
  </si>
  <si>
    <t>3. Други нетекущи финансови активи</t>
  </si>
  <si>
    <t>Обща сума по т.3</t>
  </si>
  <si>
    <t>Обща сума раздел А</t>
  </si>
  <si>
    <t>Б. Текущи финансови активи</t>
  </si>
  <si>
    <t>BG1100001053</t>
  </si>
  <si>
    <t>БФБ - София</t>
  </si>
  <si>
    <t>BG40</t>
  </si>
  <si>
    <t>BGN</t>
  </si>
  <si>
    <t>BG1100011995</t>
  </si>
  <si>
    <t>BG1100014973</t>
  </si>
  <si>
    <t>BG1100019980</t>
  </si>
  <si>
    <t>BG1100028080</t>
  </si>
  <si>
    <t>BG1100029070</t>
  </si>
  <si>
    <t>BG1100046983</t>
  </si>
  <si>
    <t>BG1100075065</t>
  </si>
  <si>
    <t>BG1100106050</t>
  </si>
  <si>
    <t>BG1100109039</t>
  </si>
  <si>
    <t>BG11SOSOBT18</t>
  </si>
  <si>
    <t>BG11UNPAAT15</t>
  </si>
  <si>
    <t>BG1200002068</t>
  </si>
  <si>
    <t>HRATPLRA0008</t>
  </si>
  <si>
    <t>Zagreb Stock Exchange</t>
  </si>
  <si>
    <t>CROBEX</t>
  </si>
  <si>
    <t>HRK</t>
  </si>
  <si>
    <t>HRDDJHRA0007</t>
  </si>
  <si>
    <t>HRIGH0RA0006</t>
  </si>
  <si>
    <t>HRINA0RA0007</t>
  </si>
  <si>
    <t>HRKODTRA0007</t>
  </si>
  <si>
    <t>HRKOEIRA0009</t>
  </si>
  <si>
    <t>HRULPLRA0002</t>
  </si>
  <si>
    <t>ROBRDBACNOR2</t>
  </si>
  <si>
    <t>Bucharest Stock Exchange</t>
  </si>
  <si>
    <t>BET-C</t>
  </si>
  <si>
    <t>RON</t>
  </si>
  <si>
    <t>ROOILTACNOR9</t>
  </si>
  <si>
    <t>RORMAHACNOR2</t>
  </si>
  <si>
    <t>ROSAUVACNOR4</t>
  </si>
  <si>
    <t>ROSIFAACNOR2</t>
  </si>
  <si>
    <t>ROSIFBACNOR0</t>
  </si>
  <si>
    <t>ROSIFCACNOR8</t>
  </si>
  <si>
    <t>ROSIFEACNOR4</t>
  </si>
  <si>
    <t>ROTSELACNOR9</t>
  </si>
  <si>
    <t>RSAGROE02462</t>
  </si>
  <si>
    <t>BELEX</t>
  </si>
  <si>
    <t>RSAIKBE79302</t>
  </si>
  <si>
    <t>Belgrad Stock Exchange</t>
  </si>
  <si>
    <t>RSD</t>
  </si>
  <si>
    <t>RSALFAE34014</t>
  </si>
  <si>
    <t>RSGFOME76235</t>
  </si>
  <si>
    <t>RSJESVE87017</t>
  </si>
  <si>
    <t>RSLEGEE18191</t>
  </si>
  <si>
    <t>RSNSSJE66596</t>
  </si>
  <si>
    <t>RSUBBAE14618</t>
  </si>
  <si>
    <t>RSVEZDE06593</t>
  </si>
  <si>
    <t>TRAAKBNK91N6</t>
  </si>
  <si>
    <t>ISE100</t>
  </si>
  <si>
    <t>TRAAKENR91L9</t>
  </si>
  <si>
    <t>Istanbul Stock Exchange</t>
  </si>
  <si>
    <t>TRY</t>
  </si>
  <si>
    <t>TRAGARAN91N1</t>
  </si>
  <si>
    <t>TRAISCTR91N2</t>
  </si>
  <si>
    <t>TRAKCHOL91Q8</t>
  </si>
  <si>
    <t>TRASAHOL91Q5</t>
  </si>
  <si>
    <t>TRATCELL91M1</t>
  </si>
  <si>
    <t>TREENKA00011</t>
  </si>
  <si>
    <t>Обща сума по т. 1</t>
  </si>
  <si>
    <t>2. Права</t>
  </si>
  <si>
    <t>Обща сума по т. 2</t>
  </si>
  <si>
    <t>3. Дялове на колективни инвестицонни схеми</t>
  </si>
  <si>
    <t>BG9000004069</t>
  </si>
  <si>
    <t>MKINOSUIF012</t>
  </si>
  <si>
    <t>MKD</t>
  </si>
  <si>
    <t>Обща сума по т. 3</t>
  </si>
  <si>
    <t>4. Облигации</t>
  </si>
  <si>
    <t>корпоративни</t>
  </si>
  <si>
    <t>Обща сума по т. 4</t>
  </si>
  <si>
    <t>5. Държавни ценни книжа</t>
  </si>
  <si>
    <t>Обща сума по т. 5</t>
  </si>
  <si>
    <t>опции</t>
  </si>
  <si>
    <t>фючърси</t>
  </si>
  <si>
    <t>7. Блокирани финансови инструменти</t>
  </si>
  <si>
    <t>Обща сума по т. 7</t>
  </si>
  <si>
    <t>Обща сума раздел Б</t>
  </si>
  <si>
    <t>Обща стойност на финансовите инструменти, които са оценени по пазарна цена</t>
  </si>
  <si>
    <t>Обща стойност на финансовите инструменти</t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</si>
  <si>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</si>
  <si>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3. Общата стойност на финансовите инструменти, които са оценени по пазарна цена е за целите на чл. 51 и 52 от Наредба № 25.</t>
  </si>
  <si>
    <t>Съставител: .....................…………..</t>
  </si>
  <si>
    <t xml:space="preserve">                                                                                                                  </t>
  </si>
  <si>
    <t>Справка № 8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</si>
  <si>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</si>
  <si>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</si>
  <si>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</si>
  <si>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</si>
  <si>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</si>
  <si>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</si>
  <si>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 xml:space="preserve">1. Лихви по безсрочни депозити </t>
  </si>
  <si>
    <t>2. Лихви по срочни депозити</t>
  </si>
  <si>
    <t>3. Лихви по дългови финансови инструменти</t>
  </si>
  <si>
    <t>4. Лихви по ДЦК</t>
  </si>
  <si>
    <t>5. Други лихви</t>
  </si>
  <si>
    <t>Обща сума на  раздел І</t>
  </si>
  <si>
    <t>ІІ. Разходи за лихви</t>
  </si>
  <si>
    <t>1. Лихви по краткосрочни заеми</t>
  </si>
  <si>
    <t>2. Лихви по неизплатени заплати в срок</t>
  </si>
  <si>
    <t>3. Лихви по държавни вземания</t>
  </si>
  <si>
    <t>4. Други лихви</t>
  </si>
  <si>
    <t>Обща сума на раздел ІІ</t>
  </si>
  <si>
    <t xml:space="preserve">Дата:                                        Съставител:…………... </t>
  </si>
  <si>
    <t>Ръководител:…………..…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</si>
</sst>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m/yyyy&quot; г.&quot;"/>
    <numFmt numFmtId="173" formatCode="##0"/>
    <numFmt numFmtId="174" formatCode="#,##0.0000000"/>
    <numFmt numFmtId="175" formatCode="#,##0.0000"/>
    <numFmt numFmtId="176" formatCode="_(* #,##0_);_(* \(#,##0\);_(* \-_);_(@_)"/>
    <numFmt numFmtId="177" formatCode="#,##0.00_ ;[Red]\-#,##0.00\ "/>
    <numFmt numFmtId="178" formatCode="#,##0_ ;[Red]\-#,##0\ "/>
    <numFmt numFmtId="179" formatCode="0.000%"/>
  </numFmts>
  <fonts count="65">
    <font>
      <sz val="10"/>
      <name val="Arial"/>
      <family val="2"/>
    </font>
    <font>
      <sz val="10"/>
      <name val="TmsCyr"/>
      <family val="1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8"/>
      <name val="Arial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u val="single"/>
      <sz val="8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7" applyFont="1" applyBorder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 vertical="center" wrapText="1"/>
      <protection locked="0"/>
    </xf>
    <xf numFmtId="0" fontId="5" fillId="0" borderId="0" xfId="57" applyFont="1" applyBorder="1" applyAlignment="1" applyProtection="1">
      <alignment horizontal="left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8" applyFont="1" applyAlignment="1" applyProtection="1">
      <alignment horizontal="center" vertical="center" wrapText="1"/>
      <protection locked="0"/>
    </xf>
    <xf numFmtId="0" fontId="5" fillId="0" borderId="0" xfId="59" applyFont="1" applyAlignment="1" applyProtection="1">
      <alignment horizontal="center"/>
      <protection locked="0"/>
    </xf>
    <xf numFmtId="0" fontId="5" fillId="0" borderId="10" xfId="57" applyFont="1" applyBorder="1" applyAlignment="1" applyProtection="1">
      <alignment horizontal="center" vertical="center" wrapText="1"/>
      <protection/>
    </xf>
    <xf numFmtId="172" fontId="5" fillId="0" borderId="10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0" fontId="5" fillId="33" borderId="10" xfId="57" applyFont="1" applyFill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73" fontId="7" fillId="0" borderId="10" xfId="0" applyNumberFormat="1" applyFont="1" applyBorder="1" applyAlignment="1">
      <alignment wrapText="1"/>
    </xf>
    <xf numFmtId="173" fontId="7" fillId="0" borderId="10" xfId="0" applyNumberFormat="1" applyFont="1" applyFill="1" applyBorder="1" applyAlignment="1">
      <alignment wrapText="1"/>
    </xf>
    <xf numFmtId="173" fontId="7" fillId="0" borderId="10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73" fontId="3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173" fontId="7" fillId="0" borderId="1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 horizontal="right"/>
    </xf>
    <xf numFmtId="174" fontId="9" fillId="0" borderId="0" xfId="0" applyNumberFormat="1" applyFont="1" applyAlignment="1">
      <alignment wrapText="1"/>
    </xf>
    <xf numFmtId="175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59" applyFont="1" applyBorder="1" applyAlignment="1" applyProtection="1">
      <alignment horizontal="center"/>
      <protection locked="0"/>
    </xf>
    <xf numFmtId="0" fontId="13" fillId="0" borderId="0" xfId="57" applyFont="1" applyAlignment="1" applyProtection="1">
      <alignment horizontal="right" vertical="top"/>
      <protection locked="0"/>
    </xf>
    <xf numFmtId="0" fontId="12" fillId="0" borderId="0" xfId="59" applyFont="1" applyBorder="1" applyAlignment="1" applyProtection="1">
      <alignment horizontal="center" vertical="center" wrapText="1"/>
      <protection/>
    </xf>
    <xf numFmtId="0" fontId="13" fillId="0" borderId="0" xfId="59" applyFont="1" applyBorder="1" applyProtection="1">
      <alignment/>
      <protection locked="0"/>
    </xf>
    <xf numFmtId="0" fontId="13" fillId="0" borderId="0" xfId="59" applyFont="1" applyBorder="1" applyAlignment="1" applyProtection="1">
      <alignment wrapText="1"/>
      <protection locked="0"/>
    </xf>
    <xf numFmtId="0" fontId="13" fillId="0" borderId="0" xfId="59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173" fontId="12" fillId="0" borderId="10" xfId="59" applyNumberFormat="1" applyFont="1" applyBorder="1" applyAlignment="1" applyProtection="1">
      <alignment vertical="center"/>
      <protection/>
    </xf>
    <xf numFmtId="0" fontId="13" fillId="0" borderId="10" xfId="59" applyFont="1" applyBorder="1" applyProtection="1">
      <alignment/>
      <protection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1" fontId="0" fillId="0" borderId="0" xfId="0" applyNumberFormat="1" applyAlignment="1">
      <alignment/>
    </xf>
    <xf numFmtId="173" fontId="0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right" wrapText="1"/>
    </xf>
    <xf numFmtId="173" fontId="13" fillId="0" borderId="10" xfId="0" applyNumberFormat="1" applyFont="1" applyBorder="1" applyAlignment="1">
      <alignment wrapText="1"/>
    </xf>
    <xf numFmtId="173" fontId="8" fillId="0" borderId="10" xfId="0" applyNumberFormat="1" applyFont="1" applyBorder="1" applyAlignment="1">
      <alignment wrapText="1"/>
    </xf>
    <xf numFmtId="1" fontId="13" fillId="0" borderId="10" xfId="0" applyNumberFormat="1" applyFont="1" applyBorder="1" applyAlignment="1">
      <alignment wrapText="1"/>
    </xf>
    <xf numFmtId="10" fontId="3" fillId="0" borderId="0" xfId="63" applyNumberFormat="1" applyFont="1" applyFill="1" applyBorder="1" applyAlignment="1" applyProtection="1">
      <alignment wrapText="1"/>
      <protection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33" borderId="10" xfId="0" applyFont="1" applyFill="1" applyBorder="1" applyAlignment="1">
      <alignment wrapText="1"/>
    </xf>
    <xf numFmtId="173" fontId="12" fillId="0" borderId="1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0" fontId="11" fillId="0" borderId="0" xfId="57" applyFont="1" applyBorder="1" applyAlignment="1" applyProtection="1">
      <alignment vertical="top" wrapText="1"/>
      <protection locked="0"/>
    </xf>
    <xf numFmtId="0" fontId="5" fillId="0" borderId="0" xfId="57" applyFont="1" applyBorder="1" applyAlignment="1" applyProtection="1">
      <alignment vertical="top" wrapText="1"/>
      <protection locked="0"/>
    </xf>
    <xf numFmtId="0" fontId="7" fillId="0" borderId="0" xfId="57" applyFont="1" applyFill="1" applyAlignment="1" applyProtection="1">
      <alignment vertical="top"/>
      <protection locked="0"/>
    </xf>
    <xf numFmtId="0" fontId="13" fillId="0" borderId="0" xfId="57" applyFont="1" applyFill="1" applyAlignment="1" applyProtection="1">
      <alignment vertical="top"/>
      <protection locked="0"/>
    </xf>
    <xf numFmtId="0" fontId="12" fillId="0" borderId="0" xfId="57" applyFont="1" applyBorder="1" applyAlignment="1" applyProtection="1">
      <alignment vertical="top" wrapText="1"/>
      <protection locked="0"/>
    </xf>
    <xf numFmtId="0" fontId="13" fillId="0" borderId="0" xfId="57" applyFont="1" applyFill="1" applyAlignment="1" applyProtection="1">
      <alignment vertical="top" wrapText="1"/>
      <protection locked="0"/>
    </xf>
    <xf numFmtId="0" fontId="13" fillId="0" borderId="0" xfId="0" applyFont="1" applyAlignment="1">
      <alignment horizontal="left" vertical="center" wrapText="1"/>
    </xf>
    <xf numFmtId="0" fontId="12" fillId="0" borderId="0" xfId="57" applyFont="1" applyFill="1" applyBorder="1" applyAlignment="1" applyProtection="1">
      <alignment vertical="top" wrapText="1"/>
      <protection locked="0"/>
    </xf>
    <xf numFmtId="0" fontId="12" fillId="0" borderId="0" xfId="58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2" fillId="0" borderId="1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1" fontId="13" fillId="0" borderId="10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Fill="1" applyBorder="1" applyAlignment="1">
      <alignment horizontal="right" vertical="center" wrapText="1"/>
    </xf>
    <xf numFmtId="0" fontId="13" fillId="0" borderId="16" xfId="0" applyFont="1" applyBorder="1" applyAlignment="1">
      <alignment horizontal="right" vertical="center" wrapText="1"/>
    </xf>
    <xf numFmtId="176" fontId="1" fillId="0" borderId="17" xfId="0" applyNumberFormat="1" applyFont="1" applyBorder="1" applyAlignment="1">
      <alignment horizontal="right" vertical="center" wrapText="1"/>
    </xf>
    <xf numFmtId="176" fontId="1" fillId="0" borderId="18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horizontal="left" vertical="center" wrapText="1"/>
    </xf>
    <xf numFmtId="173" fontId="7" fillId="0" borderId="20" xfId="0" applyNumberFormat="1" applyFont="1" applyBorder="1" applyAlignment="1">
      <alignment horizontal="right" vertical="center" wrapText="1"/>
    </xf>
    <xf numFmtId="176" fontId="1" fillId="0" borderId="21" xfId="0" applyNumberFormat="1" applyFont="1" applyBorder="1" applyAlignment="1">
      <alignment horizontal="right" vertical="center" wrapText="1"/>
    </xf>
    <xf numFmtId="176" fontId="1" fillId="0" borderId="22" xfId="0" applyNumberFormat="1" applyFont="1" applyBorder="1" applyAlignment="1">
      <alignment horizontal="right" vertical="center" wrapText="1"/>
    </xf>
    <xf numFmtId="0" fontId="12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right" vertical="center" wrapText="1"/>
    </xf>
    <xf numFmtId="176" fontId="13" fillId="0" borderId="24" xfId="0" applyNumberFormat="1" applyFont="1" applyBorder="1" applyAlignment="1">
      <alignment horizontal="right" vertical="center" wrapText="1"/>
    </xf>
    <xf numFmtId="176" fontId="13" fillId="0" borderId="25" xfId="0" applyNumberFormat="1" applyFont="1" applyBorder="1" applyAlignment="1">
      <alignment horizontal="right" vertical="center" wrapText="1"/>
    </xf>
    <xf numFmtId="1" fontId="0" fillId="0" borderId="26" xfId="0" applyNumberFormat="1" applyFont="1" applyBorder="1" applyAlignment="1">
      <alignment/>
    </xf>
    <xf numFmtId="176" fontId="13" fillId="0" borderId="14" xfId="0" applyNumberFormat="1" applyFont="1" applyBorder="1" applyAlignment="1">
      <alignment horizontal="right" vertical="center" wrapText="1"/>
    </xf>
    <xf numFmtId="176" fontId="13" fillId="0" borderId="12" xfId="0" applyNumberFormat="1" applyFont="1" applyBorder="1" applyAlignment="1">
      <alignment horizontal="right" vertical="center" wrapText="1"/>
    </xf>
    <xf numFmtId="0" fontId="13" fillId="33" borderId="13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/>
    </xf>
    <xf numFmtId="0" fontId="13" fillId="0" borderId="13" xfId="0" applyFont="1" applyFill="1" applyBorder="1" applyAlignment="1">
      <alignment/>
    </xf>
    <xf numFmtId="1" fontId="16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16" fillId="0" borderId="16" xfId="0" applyNumberFormat="1" applyFont="1" applyBorder="1" applyAlignment="1">
      <alignment horizontal="right" vertical="center" wrapText="1"/>
    </xf>
    <xf numFmtId="1" fontId="13" fillId="0" borderId="16" xfId="0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/>
    </xf>
    <xf numFmtId="176" fontId="13" fillId="0" borderId="17" xfId="0" applyNumberFormat="1" applyFont="1" applyBorder="1" applyAlignment="1">
      <alignment horizontal="right" vertical="center" wrapText="1"/>
    </xf>
    <xf numFmtId="176" fontId="13" fillId="0" borderId="18" xfId="0" applyNumberFormat="1" applyFont="1" applyBorder="1" applyAlignment="1">
      <alignment horizontal="right" vertical="center" wrapText="1"/>
    </xf>
    <xf numFmtId="176" fontId="13" fillId="0" borderId="27" xfId="0" applyNumberFormat="1" applyFont="1" applyBorder="1" applyAlignment="1">
      <alignment horizontal="right" vertical="center" wrapText="1"/>
    </xf>
    <xf numFmtId="176" fontId="13" fillId="0" borderId="28" xfId="0" applyNumberFormat="1" applyFont="1" applyBorder="1" applyAlignment="1">
      <alignment horizontal="right" vertical="center" wrapText="1"/>
    </xf>
    <xf numFmtId="0" fontId="12" fillId="33" borderId="23" xfId="0" applyFont="1" applyFill="1" applyBorder="1" applyAlignment="1">
      <alignment horizontal="left" vertical="center" wrapText="1"/>
    </xf>
    <xf numFmtId="176" fontId="13" fillId="0" borderId="29" xfId="0" applyNumberFormat="1" applyFont="1" applyBorder="1" applyAlignment="1">
      <alignment horizontal="right" vertical="center" wrapText="1"/>
    </xf>
    <xf numFmtId="176" fontId="13" fillId="0" borderId="30" xfId="0" applyNumberFormat="1" applyFont="1" applyBorder="1" applyAlignment="1">
      <alignment horizontal="right" vertical="center" wrapText="1"/>
    </xf>
    <xf numFmtId="0" fontId="12" fillId="0" borderId="31" xfId="0" applyFont="1" applyBorder="1" applyAlignment="1">
      <alignment horizontal="left" vertical="center" wrapText="1"/>
    </xf>
    <xf numFmtId="173" fontId="13" fillId="0" borderId="32" xfId="0" applyNumberFormat="1" applyFont="1" applyBorder="1" applyAlignment="1">
      <alignment horizontal="right" vertical="center" wrapText="1"/>
    </xf>
    <xf numFmtId="173" fontId="13" fillId="0" borderId="33" xfId="0" applyNumberFormat="1" applyFont="1" applyBorder="1" applyAlignment="1">
      <alignment horizontal="right" vertical="center" wrapText="1"/>
    </xf>
    <xf numFmtId="176" fontId="13" fillId="0" borderId="20" xfId="0" applyNumberFormat="1" applyFont="1" applyBorder="1" applyAlignment="1">
      <alignment horizontal="right" vertical="center" wrapText="1"/>
    </xf>
    <xf numFmtId="173" fontId="13" fillId="0" borderId="20" xfId="0" applyNumberFormat="1" applyFont="1" applyBorder="1" applyAlignment="1">
      <alignment horizontal="right" vertical="center" wrapText="1"/>
    </xf>
    <xf numFmtId="0" fontId="13" fillId="0" borderId="20" xfId="0" applyFont="1" applyBorder="1" applyAlignment="1">
      <alignment horizontal="right" vertical="center" wrapText="1"/>
    </xf>
    <xf numFmtId="173" fontId="13" fillId="0" borderId="34" xfId="0" applyNumberFormat="1" applyFont="1" applyBorder="1" applyAlignment="1">
      <alignment horizontal="right" vertical="center" wrapText="1"/>
    </xf>
    <xf numFmtId="173" fontId="13" fillId="0" borderId="28" xfId="0" applyNumberFormat="1" applyFont="1" applyBorder="1" applyAlignment="1">
      <alignment horizontal="right" vertical="center" wrapText="1"/>
    </xf>
    <xf numFmtId="0" fontId="12" fillId="33" borderId="35" xfId="0" applyFont="1" applyFill="1" applyBorder="1" applyAlignment="1">
      <alignment horizontal="left" vertical="center" wrapText="1"/>
    </xf>
    <xf numFmtId="0" fontId="13" fillId="0" borderId="36" xfId="0" applyFont="1" applyBorder="1" applyAlignment="1">
      <alignment horizontal="right" vertical="center" wrapText="1"/>
    </xf>
    <xf numFmtId="173" fontId="13" fillId="0" borderId="37" xfId="0" applyNumberFormat="1" applyFont="1" applyBorder="1" applyAlignment="1">
      <alignment horizontal="right" vertical="center" wrapText="1"/>
    </xf>
    <xf numFmtId="173" fontId="13" fillId="0" borderId="22" xfId="0" applyNumberFormat="1" applyFont="1" applyBorder="1" applyAlignment="1">
      <alignment horizontal="righ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right" vertical="center" wrapText="1"/>
    </xf>
    <xf numFmtId="173" fontId="13" fillId="0" borderId="40" xfId="0" applyNumberFormat="1" applyFont="1" applyBorder="1" applyAlignment="1">
      <alignment horizontal="right" vertical="center" wrapText="1"/>
    </xf>
    <xf numFmtId="173" fontId="13" fillId="0" borderId="41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2" fontId="17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5" fillId="0" borderId="0" xfId="60" applyFont="1" applyFill="1" applyAlignment="1">
      <alignment horizontal="left" vertical="top" wrapText="1"/>
      <protection/>
    </xf>
    <xf numFmtId="0" fontId="3" fillId="0" borderId="0" xfId="60" applyFont="1" applyFill="1" applyAlignment="1">
      <alignment horizontal="left"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 locked="0"/>
    </xf>
    <xf numFmtId="0" fontId="13" fillId="0" borderId="0" xfId="57" applyFont="1" applyFill="1" applyAlignment="1" applyProtection="1">
      <alignment horizontal="left" vertical="top" wrapText="1"/>
      <protection locked="0"/>
    </xf>
    <xf numFmtId="0" fontId="11" fillId="0" borderId="0" xfId="57" applyFont="1" applyFill="1" applyBorder="1" applyAlignment="1" applyProtection="1">
      <alignment horizontal="left" vertical="top" wrapText="1"/>
      <protection locked="0"/>
    </xf>
    <xf numFmtId="0" fontId="5" fillId="0" borderId="0" xfId="60" applyFont="1" applyFill="1" applyBorder="1" applyAlignment="1" applyProtection="1">
      <alignment horizontal="left" vertical="top" wrapText="1"/>
      <protection/>
    </xf>
    <xf numFmtId="0" fontId="5" fillId="0" borderId="42" xfId="57" applyFont="1" applyFill="1" applyBorder="1" applyAlignment="1" applyProtection="1">
      <alignment horizontal="left" vertical="top" wrapText="1"/>
      <protection locked="0"/>
    </xf>
    <xf numFmtId="0" fontId="5" fillId="0" borderId="0" xfId="60" applyFont="1" applyFill="1" applyBorder="1" applyAlignment="1">
      <alignment horizontal="left" vertical="top" wrapText="1"/>
      <protection/>
    </xf>
    <xf numFmtId="0" fontId="11" fillId="0" borderId="0" xfId="58" applyFont="1" applyFill="1" applyAlignment="1">
      <alignment horizontal="center" vertical="top" wrapText="1"/>
      <protection/>
    </xf>
    <xf numFmtId="0" fontId="12" fillId="0" borderId="10" xfId="60" applyFont="1" applyFill="1" applyBorder="1" applyAlignment="1">
      <alignment horizontal="center" vertical="top" wrapText="1"/>
      <protection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10" xfId="60" applyFont="1" applyFill="1" applyBorder="1" applyAlignment="1">
      <alignment horizontal="left" vertical="top" wrapText="1"/>
      <protection/>
    </xf>
    <xf numFmtId="173" fontId="12" fillId="0" borderId="10" xfId="60" applyNumberFormat="1" applyFont="1" applyFill="1" applyBorder="1" applyAlignment="1">
      <alignment horizontal="center" vertical="top" wrapText="1"/>
      <protection/>
    </xf>
    <xf numFmtId="173" fontId="13" fillId="0" borderId="0" xfId="0" applyNumberFormat="1" applyFont="1" applyAlignment="1">
      <alignment horizontal="center"/>
    </xf>
    <xf numFmtId="1" fontId="12" fillId="0" borderId="10" xfId="60" applyNumberFormat="1" applyFont="1" applyFill="1" applyBorder="1" applyAlignment="1">
      <alignment horizontal="center" vertical="top" wrapText="1"/>
      <protection/>
    </xf>
    <xf numFmtId="173" fontId="13" fillId="0" borderId="10" xfId="60" applyNumberFormat="1" applyFont="1" applyFill="1" applyBorder="1" applyAlignment="1" applyProtection="1">
      <alignment horizontal="left" vertical="top" wrapText="1"/>
      <protection/>
    </xf>
    <xf numFmtId="1" fontId="13" fillId="0" borderId="10" xfId="60" applyNumberFormat="1" applyFont="1" applyFill="1" applyBorder="1" applyAlignment="1" applyProtection="1">
      <alignment horizontal="left" vertical="top" wrapText="1"/>
      <protection/>
    </xf>
    <xf numFmtId="0" fontId="13" fillId="0" borderId="10" xfId="60" applyFont="1" applyFill="1" applyBorder="1" applyAlignment="1">
      <alignment horizontal="left" vertical="top" wrapText="1"/>
      <protection/>
    </xf>
    <xf numFmtId="1" fontId="13" fillId="0" borderId="10" xfId="60" applyNumberFormat="1" applyFont="1" applyFill="1" applyBorder="1" applyAlignment="1" applyProtection="1">
      <alignment horizontal="left" vertical="top" wrapText="1"/>
      <protection locked="0"/>
    </xf>
    <xf numFmtId="176" fontId="13" fillId="0" borderId="10" xfId="60" applyNumberFormat="1" applyFont="1" applyFill="1" applyBorder="1" applyAlignment="1" applyProtection="1">
      <alignment horizontal="left" vertical="top" wrapText="1"/>
      <protection/>
    </xf>
    <xf numFmtId="173" fontId="13" fillId="0" borderId="10" xfId="60" applyNumberFormat="1" applyFont="1" applyFill="1" applyBorder="1" applyAlignment="1" applyProtection="1">
      <alignment horizontal="left" vertical="top" wrapText="1"/>
      <protection/>
    </xf>
    <xf numFmtId="176" fontId="13" fillId="0" borderId="10" xfId="60" applyNumberFormat="1" applyFont="1" applyFill="1" applyBorder="1" applyAlignment="1" applyProtection="1">
      <alignment horizontal="left" vertical="top" wrapText="1"/>
      <protection/>
    </xf>
    <xf numFmtId="176" fontId="13" fillId="0" borderId="10" xfId="60" applyNumberFormat="1" applyFont="1" applyFill="1" applyBorder="1" applyAlignment="1" applyProtection="1">
      <alignment horizontal="left" vertical="top" wrapText="1"/>
      <protection locked="0"/>
    </xf>
    <xf numFmtId="0" fontId="12" fillId="33" borderId="10" xfId="60" applyFont="1" applyFill="1" applyBorder="1" applyAlignment="1">
      <alignment horizontal="left" vertical="top" wrapText="1"/>
      <protection/>
    </xf>
    <xf numFmtId="173" fontId="7" fillId="0" borderId="0" xfId="0" applyNumberFormat="1" applyFont="1" applyFill="1" applyAlignment="1">
      <alignment/>
    </xf>
    <xf numFmtId="0" fontId="13" fillId="0" borderId="0" xfId="60" applyFont="1" applyFill="1" applyBorder="1" applyAlignment="1" applyProtection="1">
      <alignment horizontal="left" wrapText="1"/>
      <protection locked="0"/>
    </xf>
    <xf numFmtId="0" fontId="13" fillId="0" borderId="0" xfId="60" applyFont="1" applyFill="1" applyBorder="1" applyAlignment="1" applyProtection="1">
      <alignment horizontal="left"/>
      <protection locked="0"/>
    </xf>
    <xf numFmtId="0" fontId="12" fillId="0" borderId="0" xfId="60" applyFont="1" applyFill="1" applyBorder="1" applyAlignment="1" applyProtection="1">
      <alignment horizontal="left"/>
      <protection locked="0"/>
    </xf>
    <xf numFmtId="49" fontId="13" fillId="0" borderId="0" xfId="60" applyNumberFormat="1" applyFont="1" applyFill="1" applyBorder="1" applyAlignment="1" applyProtection="1">
      <alignment horizontal="left"/>
      <protection locked="0"/>
    </xf>
    <xf numFmtId="0" fontId="13" fillId="0" borderId="0" xfId="60" applyFont="1" applyFill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3" fillId="0" borderId="0" xfId="0" applyFont="1" applyFill="1" applyAlignment="1">
      <alignment/>
    </xf>
    <xf numFmtId="173" fontId="13" fillId="0" borderId="0" xfId="60" applyNumberFormat="1" applyFont="1" applyFill="1" applyBorder="1" applyAlignment="1" applyProtection="1">
      <alignment horizontal="left" vertical="top" wrapText="1"/>
      <protection/>
    </xf>
    <xf numFmtId="1" fontId="13" fillId="0" borderId="0" xfId="60" applyNumberFormat="1" applyFont="1" applyFill="1" applyBorder="1" applyAlignment="1" applyProtection="1">
      <alignment horizontal="left" vertical="top" wrapText="1"/>
      <protection/>
    </xf>
    <xf numFmtId="0" fontId="12" fillId="0" borderId="0" xfId="60" applyFont="1" applyFill="1" applyBorder="1" applyAlignment="1" applyProtection="1">
      <alignment horizontal="left" vertical="top" wrapText="1"/>
      <protection locked="0"/>
    </xf>
    <xf numFmtId="173" fontId="13" fillId="0" borderId="0" xfId="60" applyNumberFormat="1" applyFont="1" applyFill="1" applyBorder="1" applyAlignment="1" applyProtection="1">
      <alignment horizontal="left" vertical="top" wrapText="1"/>
      <protection locked="0"/>
    </xf>
    <xf numFmtId="0" fontId="13" fillId="0" borderId="0" xfId="60" applyFont="1" applyFill="1" applyBorder="1" applyAlignment="1" applyProtection="1">
      <alignment horizontal="left" vertical="top" wrapText="1"/>
      <protection locked="0"/>
    </xf>
    <xf numFmtId="0" fontId="18" fillId="0" borderId="0" xfId="56" applyFont="1">
      <alignment/>
      <protection/>
    </xf>
    <xf numFmtId="0" fontId="20" fillId="0" borderId="0" xfId="55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20" fillId="0" borderId="0" xfId="55" applyFont="1" applyAlignment="1" applyProtection="1">
      <alignment horizontal="center"/>
      <protection locked="0"/>
    </xf>
    <xf numFmtId="0" fontId="18" fillId="0" borderId="0" xfId="56" applyFont="1" applyProtection="1">
      <alignment/>
      <protection locked="0"/>
    </xf>
    <xf numFmtId="0" fontId="18" fillId="0" borderId="0" xfId="57" applyFont="1" applyAlignment="1" applyProtection="1">
      <alignment vertical="top"/>
      <protection locked="0"/>
    </xf>
    <xf numFmtId="0" fontId="20" fillId="0" borderId="0" xfId="55" applyFont="1" applyBorder="1" applyAlignment="1" applyProtection="1">
      <alignment vertical="top" wrapText="1"/>
      <protection locked="0"/>
    </xf>
    <xf numFmtId="0" fontId="18" fillId="0" borderId="0" xfId="55" applyFont="1" applyBorder="1" applyAlignment="1" applyProtection="1">
      <alignment vertical="top" wrapText="1"/>
      <protection locked="0"/>
    </xf>
    <xf numFmtId="0" fontId="18" fillId="0" borderId="0" xfId="57" applyFont="1" applyAlignment="1" applyProtection="1">
      <alignment vertical="top" wrapText="1"/>
      <protection locked="0"/>
    </xf>
    <xf numFmtId="0" fontId="20" fillId="0" borderId="0" xfId="55" applyFont="1" applyAlignment="1" applyProtection="1">
      <alignment horizontal="left" vertical="center" wrapText="1"/>
      <protection locked="0"/>
    </xf>
    <xf numFmtId="0" fontId="20" fillId="0" borderId="0" xfId="55" applyFont="1" applyAlignment="1" applyProtection="1">
      <alignment horizontal="center" vertical="center" wrapText="1"/>
      <protection locked="0"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0" xfId="56" applyFont="1">
      <alignment/>
      <protection/>
    </xf>
    <xf numFmtId="0" fontId="20" fillId="0" borderId="10" xfId="55" applyFont="1" applyBorder="1" applyAlignment="1" applyProtection="1">
      <alignment horizontal="center"/>
      <protection/>
    </xf>
    <xf numFmtId="0" fontId="20" fillId="0" borderId="10" xfId="56" applyFont="1" applyBorder="1">
      <alignment/>
      <protection/>
    </xf>
    <xf numFmtId="1" fontId="18" fillId="0" borderId="10" xfId="55" applyNumberFormat="1" applyFont="1" applyFill="1" applyBorder="1" applyAlignment="1" applyProtection="1">
      <alignment vertical="center" wrapText="1"/>
      <protection/>
    </xf>
    <xf numFmtId="1" fontId="18" fillId="0" borderId="10" xfId="55" applyNumberFormat="1" applyFont="1" applyFill="1" applyBorder="1" applyAlignment="1" applyProtection="1">
      <alignment horizontal="center" vertical="center" wrapText="1"/>
      <protection/>
    </xf>
    <xf numFmtId="1" fontId="18" fillId="0" borderId="10" xfId="55" applyNumberFormat="1" applyFont="1" applyFill="1" applyBorder="1" applyAlignment="1" applyProtection="1">
      <alignment horizontal="left" vertical="center" wrapText="1"/>
      <protection/>
    </xf>
    <xf numFmtId="0" fontId="18" fillId="0" borderId="0" xfId="56" applyFont="1" applyFill="1">
      <alignment/>
      <protection/>
    </xf>
    <xf numFmtId="0" fontId="18" fillId="0" borderId="10" xfId="55" applyFont="1" applyBorder="1" applyAlignment="1" applyProtection="1">
      <alignment horizontal="left" wrapText="1"/>
      <protection/>
    </xf>
    <xf numFmtId="0" fontId="18" fillId="0" borderId="10" xfId="0" applyFont="1" applyBorder="1" applyAlignment="1">
      <alignment wrapText="1"/>
    </xf>
    <xf numFmtId="0" fontId="18" fillId="0" borderId="24" xfId="55" applyFont="1" applyFill="1" applyBorder="1" applyAlignment="1" applyProtection="1">
      <alignment vertical="center" wrapText="1"/>
      <protection/>
    </xf>
    <xf numFmtId="0" fontId="18" fillId="0" borderId="24" xfId="55" applyFont="1" applyFill="1" applyBorder="1" applyAlignment="1" applyProtection="1">
      <alignment horizontal="center" vertical="center" wrapText="1"/>
      <protection/>
    </xf>
    <xf numFmtId="0" fontId="18" fillId="0" borderId="0" xfId="56" applyFont="1" applyFill="1" applyProtection="1">
      <alignment/>
      <protection/>
    </xf>
    <xf numFmtId="0" fontId="18" fillId="0" borderId="10" xfId="55" applyFont="1" applyFill="1" applyBorder="1" applyAlignment="1" applyProtection="1">
      <alignment vertical="center" wrapText="1"/>
      <protection/>
    </xf>
    <xf numFmtId="0" fontId="18" fillId="0" borderId="10" xfId="55" applyFont="1" applyFill="1" applyBorder="1" applyAlignment="1" applyProtection="1">
      <alignment horizontal="center" vertical="center" wrapText="1"/>
      <protection/>
    </xf>
    <xf numFmtId="0" fontId="18" fillId="0" borderId="10" xfId="56" applyFont="1" applyBorder="1" applyAlignment="1">
      <alignment horizontal="left" wrapText="1"/>
      <protection/>
    </xf>
    <xf numFmtId="0" fontId="21" fillId="0" borderId="10" xfId="0" applyFont="1" applyBorder="1" applyAlignment="1">
      <alignment wrapText="1"/>
    </xf>
    <xf numFmtId="1" fontId="18" fillId="0" borderId="10" xfId="55" applyNumberFormat="1" applyFont="1" applyFill="1" applyBorder="1" applyAlignment="1" applyProtection="1">
      <alignment vertical="center" wrapText="1"/>
      <protection locked="0"/>
    </xf>
    <xf numFmtId="1" fontId="18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20" fillId="0" borderId="10" xfId="55" applyFont="1" applyBorder="1" applyAlignment="1" applyProtection="1">
      <alignment horizontal="right"/>
      <protection/>
    </xf>
    <xf numFmtId="0" fontId="22" fillId="0" borderId="0" xfId="55" applyFont="1" applyBorder="1" applyAlignment="1" applyProtection="1">
      <alignment horizontal="left" wrapText="1"/>
      <protection/>
    </xf>
    <xf numFmtId="1" fontId="18" fillId="0" borderId="0" xfId="55" applyNumberFormat="1" applyFont="1" applyFill="1" applyBorder="1" applyAlignment="1" applyProtection="1">
      <alignment vertical="center" wrapText="1"/>
      <protection locked="0"/>
    </xf>
    <xf numFmtId="0" fontId="18" fillId="0" borderId="0" xfId="55" applyFont="1" applyFill="1" applyBorder="1" applyAlignment="1" applyProtection="1">
      <alignment horizontal="center" vertical="center" wrapText="1"/>
      <protection/>
    </xf>
    <xf numFmtId="1" fontId="18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56" applyFont="1" applyFill="1" applyBorder="1" applyProtection="1">
      <alignment/>
      <protection/>
    </xf>
    <xf numFmtId="0" fontId="18" fillId="0" borderId="0" xfId="55" applyFont="1" applyProtection="1">
      <alignment/>
      <protection locked="0"/>
    </xf>
    <xf numFmtId="0" fontId="18" fillId="0" borderId="0" xfId="56" applyFont="1" applyFill="1" applyAlignment="1" applyProtection="1">
      <alignment/>
      <protection locked="0"/>
    </xf>
    <xf numFmtId="0" fontId="18" fillId="0" borderId="0" xfId="56" applyFont="1" applyFill="1" applyProtection="1">
      <alignment/>
      <protection locked="0"/>
    </xf>
    <xf numFmtId="49" fontId="18" fillId="0" borderId="0" xfId="60" applyNumberFormat="1" applyFont="1" applyFill="1" applyBorder="1" applyAlignment="1" applyProtection="1">
      <alignment horizontal="left" vertical="center"/>
      <protection locked="0"/>
    </xf>
    <xf numFmtId="0" fontId="18" fillId="0" borderId="0" xfId="55" applyFont="1" applyFill="1" applyProtection="1">
      <alignment/>
      <protection locked="0"/>
    </xf>
    <xf numFmtId="0" fontId="18" fillId="0" borderId="0" xfId="56" applyFont="1" applyBorder="1">
      <alignment/>
      <protection/>
    </xf>
    <xf numFmtId="0" fontId="23" fillId="0" borderId="0" xfId="55" applyFont="1" applyFill="1" applyBorder="1" applyAlignment="1" applyProtection="1">
      <alignment vertical="center" wrapText="1"/>
      <protection/>
    </xf>
    <xf numFmtId="0" fontId="23" fillId="0" borderId="0" xfId="55" applyFont="1" applyFill="1" applyBorder="1" applyAlignment="1" applyProtection="1">
      <alignment horizontal="center" vertical="center" wrapText="1"/>
      <protection/>
    </xf>
    <xf numFmtId="0" fontId="18" fillId="0" borderId="0" xfId="56" applyFont="1" applyBorder="1" applyAlignment="1">
      <alignment horizontal="left" wrapText="1"/>
      <protection/>
    </xf>
    <xf numFmtId="0" fontId="18" fillId="0" borderId="0" xfId="55" applyFont="1" applyFill="1" applyBorder="1" applyAlignment="1" applyProtection="1">
      <alignment horizontal="left" vertical="center" wrapText="1"/>
      <protection/>
    </xf>
    <xf numFmtId="0" fontId="18" fillId="0" borderId="0" xfId="56" applyFont="1" applyFill="1" applyBorder="1" applyAlignment="1" applyProtection="1">
      <alignment horizontal="left" wrapText="1"/>
      <protection/>
    </xf>
    <xf numFmtId="0" fontId="18" fillId="0" borderId="0" xfId="56" applyFont="1" applyFill="1" applyAlignment="1" applyProtection="1">
      <alignment horizontal="left" wrapText="1"/>
      <protection/>
    </xf>
    <xf numFmtId="0" fontId="18" fillId="0" borderId="0" xfId="56" applyFont="1" applyFill="1" applyAlignment="1">
      <alignment horizontal="left" wrapText="1"/>
      <protection/>
    </xf>
    <xf numFmtId="0" fontId="18" fillId="0" borderId="0" xfId="56" applyFont="1" applyAlignment="1">
      <alignment horizontal="left"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0" fontId="20" fillId="0" borderId="0" xfId="55" applyFont="1" applyBorder="1" applyAlignment="1" applyProtection="1">
      <alignment horizontal="left" wrapText="1"/>
      <protection/>
    </xf>
    <xf numFmtId="0" fontId="20" fillId="33" borderId="0" xfId="55" applyFont="1" applyFill="1" applyBorder="1" applyAlignment="1" applyProtection="1">
      <alignment horizontal="right"/>
      <protection/>
    </xf>
    <xf numFmtId="1" fontId="20" fillId="0" borderId="0" xfId="55" applyNumberFormat="1" applyFont="1" applyFill="1" applyBorder="1" applyAlignment="1" applyProtection="1">
      <alignment vertical="center" wrapText="1"/>
      <protection/>
    </xf>
    <xf numFmtId="0" fontId="18" fillId="0" borderId="0" xfId="55" applyFont="1" applyBorder="1" applyProtection="1">
      <alignment/>
      <protection locked="0"/>
    </xf>
    <xf numFmtId="0" fontId="18" fillId="0" borderId="0" xfId="56" applyFont="1" applyFill="1" applyBorder="1">
      <alignment/>
      <protection/>
    </xf>
    <xf numFmtId="0" fontId="20" fillId="0" borderId="0" xfId="55" applyFont="1" applyFill="1" applyAlignment="1" applyProtection="1">
      <alignment horizontal="center"/>
      <protection locked="0"/>
    </xf>
    <xf numFmtId="0" fontId="20" fillId="0" borderId="0" xfId="56" applyFont="1" applyProtection="1">
      <alignment/>
      <protection locked="0"/>
    </xf>
    <xf numFmtId="0" fontId="18" fillId="0" borderId="0" xfId="56" applyFont="1" applyFill="1" applyAlignment="1">
      <alignment/>
      <protection/>
    </xf>
    <xf numFmtId="0" fontId="18" fillId="0" borderId="0" xfId="56" applyFont="1" applyAlignment="1">
      <alignment/>
      <protection/>
    </xf>
    <xf numFmtId="0" fontId="2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1" fontId="13" fillId="0" borderId="10" xfId="0" applyNumberFormat="1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173" fontId="13" fillId="0" borderId="10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8" fillId="0" borderId="0" xfId="57" applyFont="1" applyFill="1" applyAlignment="1" applyProtection="1">
      <alignment horizontal="left" vertical="top"/>
      <protection locked="0"/>
    </xf>
    <xf numFmtId="0" fontId="18" fillId="0" borderId="0" xfId="57" applyFont="1" applyFill="1" applyAlignment="1" applyProtection="1">
      <alignment horizontal="right" vertical="top"/>
      <protection locked="0"/>
    </xf>
    <xf numFmtId="0" fontId="2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/>
    </xf>
    <xf numFmtId="0" fontId="18" fillId="33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/>
    </xf>
    <xf numFmtId="177" fontId="26" fillId="0" borderId="10" xfId="0" applyNumberFormat="1" applyFont="1" applyFill="1" applyBorder="1" applyAlignment="1">
      <alignment horizontal="left"/>
    </xf>
    <xf numFmtId="178" fontId="26" fillId="0" borderId="10" xfId="0" applyNumberFormat="1" applyFont="1" applyFill="1" applyBorder="1" applyAlignment="1">
      <alignment horizontal="right"/>
    </xf>
    <xf numFmtId="1" fontId="26" fillId="0" borderId="24" xfId="0" applyNumberFormat="1" applyFont="1" applyFill="1" applyBorder="1" applyAlignment="1">
      <alignment horizontal="right"/>
    </xf>
    <xf numFmtId="1" fontId="20" fillId="0" borderId="10" xfId="0" applyNumberFormat="1" applyFont="1" applyBorder="1" applyAlignment="1">
      <alignment horizontal="right" vertical="top" wrapText="1"/>
    </xf>
    <xf numFmtId="10" fontId="20" fillId="0" borderId="10" xfId="63" applyNumberFormat="1" applyFont="1" applyFill="1" applyBorder="1" applyAlignment="1" applyProtection="1">
      <alignment/>
      <protection/>
    </xf>
    <xf numFmtId="179" fontId="20" fillId="0" borderId="10" xfId="63" applyNumberFormat="1" applyFont="1" applyFill="1" applyBorder="1" applyAlignment="1" applyProtection="1">
      <alignment/>
      <protection/>
    </xf>
    <xf numFmtId="179" fontId="20" fillId="0" borderId="0" xfId="63" applyNumberFormat="1" applyFont="1" applyFill="1" applyBorder="1" applyAlignment="1" applyProtection="1">
      <alignment/>
      <protection/>
    </xf>
    <xf numFmtId="1" fontId="26" fillId="0" borderId="10" xfId="0" applyNumberFormat="1" applyFont="1" applyFill="1" applyBorder="1" applyAlignment="1">
      <alignment horizontal="right"/>
    </xf>
    <xf numFmtId="178" fontId="26" fillId="0" borderId="1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178" fontId="26" fillId="33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1" fontId="26" fillId="0" borderId="0" xfId="0" applyNumberFormat="1" applyFont="1" applyBorder="1" applyAlignment="1" applyProtection="1">
      <alignment horizontal="right"/>
      <protection locked="0"/>
    </xf>
    <xf numFmtId="177" fontId="26" fillId="33" borderId="10" xfId="0" applyNumberFormat="1" applyFont="1" applyFill="1" applyBorder="1" applyAlignment="1">
      <alignment horizontal="left"/>
    </xf>
    <xf numFmtId="1" fontId="26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left" vertical="top" wrapText="1"/>
    </xf>
    <xf numFmtId="1" fontId="26" fillId="0" borderId="0" xfId="0" applyNumberFormat="1" applyFont="1" applyFill="1" applyBorder="1" applyAlignment="1">
      <alignment horizontal="right"/>
    </xf>
    <xf numFmtId="1" fontId="26" fillId="0" borderId="0" xfId="0" applyNumberFormat="1" applyFont="1" applyBorder="1" applyAlignment="1">
      <alignment/>
    </xf>
    <xf numFmtId="1" fontId="26" fillId="33" borderId="10" xfId="0" applyNumberFormat="1" applyFont="1" applyFill="1" applyBorder="1" applyAlignment="1">
      <alignment horizontal="right"/>
    </xf>
    <xf numFmtId="10" fontId="20" fillId="0" borderId="10" xfId="63" applyNumberFormat="1" applyFont="1" applyFill="1" applyBorder="1" applyAlignment="1" applyProtection="1">
      <alignment horizontal="right"/>
      <protection/>
    </xf>
    <xf numFmtId="179" fontId="20" fillId="0" borderId="10" xfId="63" applyNumberFormat="1" applyFont="1" applyFill="1" applyBorder="1" applyAlignment="1" applyProtection="1">
      <alignment horizontal="right"/>
      <protection/>
    </xf>
    <xf numFmtId="0" fontId="18" fillId="0" borderId="10" xfId="0" applyFont="1" applyBorder="1" applyAlignment="1">
      <alignment horizontal="right" vertical="top" wrapText="1"/>
    </xf>
    <xf numFmtId="0" fontId="20" fillId="0" borderId="0" xfId="0" applyFont="1" applyAlignment="1">
      <alignment horizontal="left"/>
    </xf>
    <xf numFmtId="0" fontId="27" fillId="0" borderId="10" xfId="0" applyFont="1" applyFill="1" applyBorder="1" applyAlignment="1">
      <alignment/>
    </xf>
    <xf numFmtId="179" fontId="28" fillId="0" borderId="10" xfId="63" applyNumberFormat="1" applyFont="1" applyFill="1" applyBorder="1" applyAlignment="1" applyProtection="1">
      <alignment/>
      <protection/>
    </xf>
    <xf numFmtId="1" fontId="18" fillId="0" borderId="10" xfId="0" applyNumberFormat="1" applyFont="1" applyBorder="1" applyAlignment="1">
      <alignment horizontal="left" vertical="top" wrapText="1"/>
    </xf>
    <xf numFmtId="10" fontId="18" fillId="0" borderId="10" xfId="63" applyNumberFormat="1" applyFont="1" applyFill="1" applyBorder="1" applyAlignment="1" applyProtection="1">
      <alignment/>
      <protection/>
    </xf>
    <xf numFmtId="0" fontId="27" fillId="0" borderId="10" xfId="0" applyFont="1" applyBorder="1" applyAlignment="1">
      <alignment/>
    </xf>
    <xf numFmtId="0" fontId="20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right" vertical="top" wrapText="1"/>
    </xf>
    <xf numFmtId="0" fontId="13" fillId="0" borderId="10" xfId="0" applyFont="1" applyBorder="1" applyAlignment="1">
      <alignment horizontal="right" vertical="top" wrapText="1"/>
    </xf>
    <xf numFmtId="1" fontId="13" fillId="0" borderId="10" xfId="0" applyNumberFormat="1" applyFont="1" applyBorder="1" applyAlignment="1">
      <alignment horizontal="right" vertical="top" wrapText="1"/>
    </xf>
    <xf numFmtId="1" fontId="13" fillId="0" borderId="10" xfId="0" applyNumberFormat="1" applyFont="1" applyBorder="1" applyAlignment="1">
      <alignment horizontal="right" vertical="top" wrapText="1"/>
    </xf>
    <xf numFmtId="0" fontId="30" fillId="0" borderId="0" xfId="0" applyFont="1" applyAlignment="1">
      <alignment/>
    </xf>
    <xf numFmtId="0" fontId="12" fillId="0" borderId="1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56" applyFont="1" applyFill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18" fillId="0" borderId="30" xfId="0" applyFont="1" applyBorder="1" applyAlignment="1">
      <alignment horizontal="left" vertical="top" wrapText="1"/>
    </xf>
    <xf numFmtId="0" fontId="18" fillId="0" borderId="43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18" fillId="0" borderId="44" xfId="0" applyFont="1" applyBorder="1" applyAlignment="1">
      <alignment horizontal="left" vertical="top" wrapText="1"/>
    </xf>
    <xf numFmtId="0" fontId="20" fillId="0" borderId="44" xfId="0" applyFont="1" applyBorder="1" applyAlignment="1">
      <alignment horizontal="left" vertical="top" wrapText="1"/>
    </xf>
    <xf numFmtId="0" fontId="29" fillId="0" borderId="44" xfId="0" applyFont="1" applyBorder="1" applyAlignment="1">
      <alignment horizontal="left" vertical="top" wrapText="1"/>
    </xf>
    <xf numFmtId="0" fontId="18" fillId="0" borderId="44" xfId="0" applyFont="1" applyBorder="1" applyAlignment="1">
      <alignment horizontal="left"/>
    </xf>
    <xf numFmtId="0" fontId="20" fillId="0" borderId="44" xfId="0" applyFont="1" applyBorder="1" applyAlignment="1">
      <alignment/>
    </xf>
    <xf numFmtId="0" fontId="18" fillId="0" borderId="44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0" xfId="57" applyFont="1" applyBorder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58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0" xfId="60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/>
    </xf>
    <xf numFmtId="0" fontId="12" fillId="0" borderId="0" xfId="60" applyFont="1" applyFill="1" applyBorder="1" applyAlignment="1">
      <alignment horizontal="center" vertical="top" wrapText="1"/>
      <protection/>
    </xf>
    <xf numFmtId="0" fontId="11" fillId="0" borderId="0" xfId="57" applyFont="1" applyFill="1" applyBorder="1" applyAlignment="1" applyProtection="1">
      <alignment horizontal="center" vertical="top" wrapText="1"/>
      <protection locked="0"/>
    </xf>
    <xf numFmtId="0" fontId="7" fillId="0" borderId="0" xfId="57" applyFont="1" applyFill="1" applyBorder="1" applyAlignment="1" applyProtection="1">
      <alignment horizontal="left" vertical="top" wrapText="1"/>
      <protection locked="0"/>
    </xf>
    <xf numFmtId="0" fontId="12" fillId="0" borderId="30" xfId="60" applyFont="1" applyFill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horizontal="center" vertical="top" wrapText="1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3" fillId="0" borderId="0" xfId="55" applyFont="1" applyFill="1" applyBorder="1" applyAlignment="1" applyProtection="1">
      <alignment horizontal="center" vertical="center" wrapText="1"/>
      <protection/>
    </xf>
    <xf numFmtId="0" fontId="18" fillId="0" borderId="0" xfId="55" applyFont="1" applyFill="1" applyBorder="1" applyAlignment="1" applyProtection="1">
      <alignment horizontal="center" vertical="center" wrapText="1"/>
      <protection/>
    </xf>
    <xf numFmtId="0" fontId="19" fillId="0" borderId="0" xfId="56" applyFont="1" applyBorder="1" applyAlignment="1">
      <alignment/>
      <protection/>
    </xf>
    <xf numFmtId="0" fontId="20" fillId="0" borderId="0" xfId="55" applyFont="1" applyBorder="1" applyAlignment="1" applyProtection="1">
      <alignment horizontal="center" vertical="center" wrapText="1"/>
      <protection locked="0"/>
    </xf>
    <xf numFmtId="0" fontId="20" fillId="0" borderId="0" xfId="57" applyFont="1" applyFill="1" applyBorder="1" applyAlignment="1" applyProtection="1">
      <alignment horizontal="left" vertical="top" wrapText="1"/>
      <protection locked="0"/>
    </xf>
    <xf numFmtId="0" fontId="18" fillId="0" borderId="0" xfId="57" applyFont="1" applyBorder="1" applyAlignment="1" applyProtection="1">
      <alignment vertical="top"/>
      <protection locked="0"/>
    </xf>
    <xf numFmtId="0" fontId="20" fillId="0" borderId="0" xfId="55" applyFont="1" applyBorder="1" applyAlignment="1" applyProtection="1">
      <alignment vertical="top" wrapText="1"/>
      <protection locked="0"/>
    </xf>
    <xf numFmtId="0" fontId="25" fillId="0" borderId="0" xfId="0" applyFont="1" applyFill="1" applyBorder="1" applyAlignment="1">
      <alignment horizontal="left" vertical="center" wrapText="1" inden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7.2" xfId="55"/>
    <cellStyle name="Normal_Spravki_kod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zoomScale="85" zoomScaleNormal="85" zoomScalePageLayoutView="0" workbookViewId="0" topLeftCell="A1">
      <selection activeCell="A5" sqref="A5"/>
    </sheetView>
  </sheetViews>
  <sheetFormatPr defaultColWidth="9.140625" defaultRowHeight="12.75"/>
  <cols>
    <col min="1" max="1" width="33.421875" style="1" customWidth="1"/>
    <col min="2" max="2" width="11.421875" style="1" customWidth="1"/>
    <col min="3" max="3" width="10.57421875" style="1" customWidth="1"/>
    <col min="4" max="4" width="43.14062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 customHeight="1">
      <c r="E1" s="395" t="s">
        <v>0</v>
      </c>
      <c r="F1" s="395"/>
    </row>
    <row r="2" spans="1:6" ht="12" customHeight="1">
      <c r="A2" s="2"/>
      <c r="B2" s="3"/>
      <c r="C2" s="396" t="s">
        <v>1</v>
      </c>
      <c r="D2" s="396"/>
      <c r="E2" s="5"/>
      <c r="F2" s="5"/>
    </row>
    <row r="3" spans="1:6" ht="22.5" customHeight="1">
      <c r="A3" s="4" t="s">
        <v>2</v>
      </c>
      <c r="B3" s="6"/>
      <c r="C3" s="2"/>
      <c r="D3" s="2"/>
      <c r="E3" s="397" t="s">
        <v>3</v>
      </c>
      <c r="F3" s="397"/>
    </row>
    <row r="4" spans="1:6" ht="12">
      <c r="A4" s="4" t="s">
        <v>4</v>
      </c>
      <c r="B4" s="6"/>
      <c r="C4" s="7"/>
      <c r="D4" s="7"/>
      <c r="E4" s="5"/>
      <c r="F4" s="8" t="s">
        <v>5</v>
      </c>
    </row>
    <row r="5" spans="1:6" ht="50.25" customHeight="1">
      <c r="A5" s="9" t="s">
        <v>6</v>
      </c>
      <c r="B5" s="10" t="s">
        <v>7</v>
      </c>
      <c r="C5" s="10" t="s">
        <v>8</v>
      </c>
      <c r="D5" s="11" t="s">
        <v>9</v>
      </c>
      <c r="E5" s="10" t="s">
        <v>10</v>
      </c>
      <c r="F5" s="10" t="s">
        <v>11</v>
      </c>
    </row>
    <row r="6" spans="1:6" ht="12">
      <c r="A6" s="9" t="s">
        <v>12</v>
      </c>
      <c r="B6" s="9">
        <v>1</v>
      </c>
      <c r="C6" s="9">
        <v>2</v>
      </c>
      <c r="D6" s="11" t="s">
        <v>12</v>
      </c>
      <c r="E6" s="9">
        <v>1</v>
      </c>
      <c r="F6" s="9">
        <v>2</v>
      </c>
    </row>
    <row r="7" spans="1:6" ht="12.75">
      <c r="A7" s="12" t="s">
        <v>13</v>
      </c>
      <c r="B7" s="13"/>
      <c r="C7" s="13"/>
      <c r="D7" s="14" t="s">
        <v>14</v>
      </c>
      <c r="E7" s="15"/>
      <c r="F7" s="15"/>
    </row>
    <row r="8" spans="1:30" ht="12.75">
      <c r="A8" s="16" t="s">
        <v>15</v>
      </c>
      <c r="B8" s="17"/>
      <c r="C8" s="17"/>
      <c r="D8" s="16" t="s">
        <v>16</v>
      </c>
      <c r="E8" s="18">
        <v>4705804.2486000005</v>
      </c>
      <c r="F8" s="19">
        <v>4746820.7088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ht="12.75">
      <c r="A9" s="21" t="s">
        <v>17</v>
      </c>
      <c r="B9" s="17"/>
      <c r="C9" s="17"/>
      <c r="D9" s="16" t="s">
        <v>18</v>
      </c>
      <c r="E9" s="19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ht="24">
      <c r="A10" s="21" t="s">
        <v>19</v>
      </c>
      <c r="B10" s="17"/>
      <c r="C10" s="17"/>
      <c r="D10" s="21" t="s">
        <v>20</v>
      </c>
      <c r="E10" s="18">
        <v>3130018.379999998</v>
      </c>
      <c r="F10" s="19">
        <v>3118656.24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ht="20.25" customHeight="1">
      <c r="A11" s="21" t="s">
        <v>21</v>
      </c>
      <c r="B11" s="17"/>
      <c r="C11" s="17"/>
      <c r="D11" s="21" t="s">
        <v>22</v>
      </c>
      <c r="E11" s="22"/>
      <c r="F11" s="22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12.75">
      <c r="A12" s="21" t="s">
        <v>23</v>
      </c>
      <c r="B12" s="17"/>
      <c r="C12" s="17"/>
      <c r="D12" s="21" t="s">
        <v>24</v>
      </c>
      <c r="E12" s="22"/>
      <c r="F12" s="22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2.75">
      <c r="A13" s="23" t="s">
        <v>25</v>
      </c>
      <c r="B13" s="17"/>
      <c r="C13" s="17"/>
      <c r="D13" s="23" t="s">
        <v>26</v>
      </c>
      <c r="E13" s="22">
        <v>3130018.379999998</v>
      </c>
      <c r="F13" s="22">
        <v>3118656.24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2.75">
      <c r="A14" s="16" t="s">
        <v>27</v>
      </c>
      <c r="B14" s="17"/>
      <c r="C14" s="17"/>
      <c r="D14" s="16" t="s">
        <v>28</v>
      </c>
      <c r="E14" s="22"/>
      <c r="F14" s="22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ht="12.75">
      <c r="A15" s="23" t="s">
        <v>29</v>
      </c>
      <c r="B15" s="17"/>
      <c r="C15" s="17"/>
      <c r="D15" s="21" t="s">
        <v>30</v>
      </c>
      <c r="E15" s="19">
        <v>-4395513.486458001</v>
      </c>
      <c r="F15" s="19">
        <v>-4207805.53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ht="12.75">
      <c r="A16" s="14" t="s">
        <v>31</v>
      </c>
      <c r="B16" s="17"/>
      <c r="C16" s="17"/>
      <c r="D16" s="21" t="s">
        <v>32</v>
      </c>
      <c r="E16" s="19">
        <v>-4207805.53</v>
      </c>
      <c r="F16" s="19">
        <v>4508307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ht="12.75">
      <c r="A17" s="14" t="s">
        <v>33</v>
      </c>
      <c r="B17" s="17"/>
      <c r="C17" s="17"/>
      <c r="D17" s="21" t="s">
        <v>34</v>
      </c>
      <c r="E17" s="19">
        <v>-187707.95645800052</v>
      </c>
      <c r="F17" s="19">
        <v>-8716112.53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12.75">
      <c r="A18" s="15" t="s">
        <v>35</v>
      </c>
      <c r="B18" s="24">
        <v>0</v>
      </c>
      <c r="C18" s="24">
        <v>0</v>
      </c>
      <c r="D18" s="15" t="s">
        <v>36</v>
      </c>
      <c r="E18" s="18">
        <v>145772.92543131992</v>
      </c>
      <c r="F18" s="19">
        <v>-187707.95645800052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ht="12.75">
      <c r="A19" s="15" t="s">
        <v>37</v>
      </c>
      <c r="B19" s="13">
        <v>145324.49</v>
      </c>
      <c r="C19" s="24">
        <v>323901.32</v>
      </c>
      <c r="D19" s="23" t="s">
        <v>38</v>
      </c>
      <c r="E19" s="19">
        <v>-4249740.561026681</v>
      </c>
      <c r="F19" s="19">
        <v>-4395513.486458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ht="12.75">
      <c r="A20" s="15" t="s">
        <v>39</v>
      </c>
      <c r="B20" s="13">
        <v>466165.75</v>
      </c>
      <c r="C20" s="24">
        <v>499511.37</v>
      </c>
      <c r="D20" s="25" t="s">
        <v>40</v>
      </c>
      <c r="E20" s="19">
        <v>3586082.0675733173</v>
      </c>
      <c r="F20" s="19">
        <v>3469963.4623420006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12.75">
      <c r="A21" s="15" t="s">
        <v>41</v>
      </c>
      <c r="B21" s="24"/>
      <c r="C21" s="24"/>
      <c r="D21" s="26"/>
      <c r="E21" s="22"/>
      <c r="F21" s="22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ht="12.75">
      <c r="A22" s="25" t="s">
        <v>25</v>
      </c>
      <c r="B22" s="24">
        <v>611490.24</v>
      </c>
      <c r="C22" s="24">
        <v>823412.69</v>
      </c>
      <c r="D22" s="15"/>
      <c r="E22" s="22"/>
      <c r="F22" s="2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ht="12.75">
      <c r="A23" s="14" t="s">
        <v>42</v>
      </c>
      <c r="B23" s="24"/>
      <c r="C23" s="24"/>
      <c r="D23" s="14" t="s">
        <v>43</v>
      </c>
      <c r="E23" s="22"/>
      <c r="F23" s="22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ht="12.75">
      <c r="A24" s="15" t="s">
        <v>17</v>
      </c>
      <c r="B24" s="17"/>
      <c r="C24" s="17"/>
      <c r="D24" s="27" t="s">
        <v>44</v>
      </c>
      <c r="E24" s="22"/>
      <c r="F24" s="22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ht="12.75">
      <c r="A25" s="15" t="s">
        <v>19</v>
      </c>
      <c r="B25" s="13">
        <v>2728668.100000001</v>
      </c>
      <c r="C25" s="24">
        <v>2384713.33</v>
      </c>
      <c r="D25" s="21" t="s">
        <v>45</v>
      </c>
      <c r="E25" s="24">
        <v>1134.0900000000001</v>
      </c>
      <c r="F25" s="24">
        <v>1614.14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6" ht="12.75">
      <c r="A26" s="15" t="s">
        <v>46</v>
      </c>
      <c r="B26" s="13"/>
      <c r="C26" s="13"/>
      <c r="D26" s="21" t="s">
        <v>47</v>
      </c>
      <c r="E26" s="13">
        <v>1134.0900000000001</v>
      </c>
      <c r="F26" s="24">
        <v>1614.14</v>
      </c>
    </row>
    <row r="27" spans="1:6" ht="12.75">
      <c r="A27" s="15" t="s">
        <v>21</v>
      </c>
      <c r="B27" s="13"/>
      <c r="C27" s="13"/>
      <c r="D27" s="21" t="s">
        <v>48</v>
      </c>
      <c r="E27" s="13">
        <v>0</v>
      </c>
      <c r="F27" s="28">
        <v>9.09494702E-13</v>
      </c>
    </row>
    <row r="28" spans="1:6" ht="12.75">
      <c r="A28" s="15" t="s">
        <v>49</v>
      </c>
      <c r="B28" s="13"/>
      <c r="C28" s="13"/>
      <c r="D28" s="1" t="s">
        <v>50</v>
      </c>
      <c r="E28" s="28"/>
      <c r="F28" s="28"/>
    </row>
    <row r="29" spans="1:6" ht="12.75">
      <c r="A29" s="15" t="s">
        <v>51</v>
      </c>
      <c r="B29" s="13"/>
      <c r="C29" s="13"/>
      <c r="D29" s="27" t="s">
        <v>52</v>
      </c>
      <c r="E29" s="28">
        <v>0</v>
      </c>
      <c r="F29" s="28">
        <v>0</v>
      </c>
    </row>
    <row r="30" spans="1:6" ht="12.75">
      <c r="A30" s="15" t="s">
        <v>53</v>
      </c>
      <c r="B30" s="13">
        <v>242970.56</v>
      </c>
      <c r="C30" s="13">
        <v>262071.68</v>
      </c>
      <c r="D30" s="1" t="s">
        <v>54</v>
      </c>
      <c r="E30" s="28"/>
      <c r="F30" s="28"/>
    </row>
    <row r="31" spans="1:6" ht="12.75">
      <c r="A31" s="15" t="s">
        <v>55</v>
      </c>
      <c r="B31" s="13"/>
      <c r="C31" s="13"/>
      <c r="D31" s="27" t="s">
        <v>56</v>
      </c>
      <c r="E31" s="28"/>
      <c r="F31" s="28"/>
    </row>
    <row r="32" spans="1:6" ht="12.75">
      <c r="A32" s="15" t="s">
        <v>57</v>
      </c>
      <c r="B32" s="13"/>
      <c r="C32" s="13"/>
      <c r="D32" s="27" t="s">
        <v>58</v>
      </c>
      <c r="E32" s="28"/>
      <c r="F32" s="28"/>
    </row>
    <row r="33" spans="1:6" ht="12.75">
      <c r="A33" s="15" t="s">
        <v>59</v>
      </c>
      <c r="B33" s="13"/>
      <c r="C33" s="13"/>
      <c r="D33" s="27" t="s">
        <v>60</v>
      </c>
      <c r="E33" s="28">
        <v>0</v>
      </c>
      <c r="F33" s="28">
        <v>0</v>
      </c>
    </row>
    <row r="34" spans="1:6" ht="12.75">
      <c r="A34" s="25" t="s">
        <v>61</v>
      </c>
      <c r="B34" s="13">
        <v>2971638.660000001</v>
      </c>
      <c r="C34" s="13">
        <v>2646785.01</v>
      </c>
      <c r="D34" s="15" t="s">
        <v>62</v>
      </c>
      <c r="E34" s="29">
        <v>0</v>
      </c>
      <c r="F34" s="24">
        <v>0</v>
      </c>
    </row>
    <row r="35" spans="1:6" ht="15" customHeight="1">
      <c r="A35" s="14" t="s">
        <v>63</v>
      </c>
      <c r="B35" s="13"/>
      <c r="C35" s="13"/>
      <c r="D35" s="27" t="s">
        <v>64</v>
      </c>
      <c r="E35" s="28">
        <v>0</v>
      </c>
      <c r="F35" s="28">
        <v>0</v>
      </c>
    </row>
    <row r="36" spans="1:6" ht="13.5" customHeight="1">
      <c r="A36" s="21" t="s">
        <v>65</v>
      </c>
      <c r="B36" s="13">
        <v>467.49000000000007</v>
      </c>
      <c r="C36" s="13">
        <v>370.3</v>
      </c>
      <c r="D36" s="27" t="s">
        <v>66</v>
      </c>
      <c r="E36" s="13"/>
      <c r="F36" s="28"/>
    </row>
    <row r="37" spans="1:6" ht="24">
      <c r="A37" s="21" t="s">
        <v>67</v>
      </c>
      <c r="B37" s="13">
        <v>0</v>
      </c>
      <c r="C37" s="13">
        <v>0</v>
      </c>
      <c r="D37" s="25" t="s">
        <v>25</v>
      </c>
      <c r="E37" s="28">
        <v>1134.0900000000001</v>
      </c>
      <c r="F37" s="28">
        <v>1614.14</v>
      </c>
    </row>
    <row r="38" spans="1:6" ht="12.75">
      <c r="A38" s="21" t="s">
        <v>68</v>
      </c>
      <c r="B38" s="13">
        <v>0</v>
      </c>
      <c r="C38" s="13">
        <v>0</v>
      </c>
      <c r="D38" s="25" t="s">
        <v>69</v>
      </c>
      <c r="E38" s="28">
        <v>1134.0900000000001</v>
      </c>
      <c r="F38" s="28">
        <v>1614.14</v>
      </c>
    </row>
    <row r="39" spans="1:6" ht="12.75">
      <c r="A39" s="21" t="s">
        <v>70</v>
      </c>
      <c r="B39" s="13">
        <v>3513.107573316</v>
      </c>
      <c r="C39" s="13">
        <v>1009.602342</v>
      </c>
      <c r="D39" s="15"/>
      <c r="E39" s="28"/>
      <c r="F39" s="28"/>
    </row>
    <row r="40" spans="1:6" ht="12.75">
      <c r="A40" s="23" t="s">
        <v>71</v>
      </c>
      <c r="B40" s="13">
        <v>3980.5975733160003</v>
      </c>
      <c r="C40" s="13">
        <v>1379.902342</v>
      </c>
      <c r="D40" s="15"/>
      <c r="E40" s="28"/>
      <c r="F40" s="28"/>
    </row>
    <row r="41" spans="1:6" ht="12.75">
      <c r="A41" s="16" t="s">
        <v>72</v>
      </c>
      <c r="B41" s="13">
        <v>106.66</v>
      </c>
      <c r="C41" s="13"/>
      <c r="D41" s="15"/>
      <c r="E41" s="28"/>
      <c r="F41" s="28"/>
    </row>
    <row r="42" spans="1:6" ht="12.75">
      <c r="A42" s="23" t="s">
        <v>69</v>
      </c>
      <c r="B42" s="13">
        <v>3587216.157573317</v>
      </c>
      <c r="C42" s="13">
        <v>3471577.602342</v>
      </c>
      <c r="D42" s="15"/>
      <c r="E42" s="28"/>
      <c r="F42" s="28"/>
    </row>
    <row r="43" spans="2:8" ht="12.75" customHeight="1">
      <c r="B43" s="13"/>
      <c r="C43" s="13"/>
      <c r="D43" s="15"/>
      <c r="E43" s="28"/>
      <c r="F43" s="28"/>
      <c r="H43" s="30"/>
    </row>
    <row r="44" spans="1:8" ht="12.75">
      <c r="A44" s="23" t="s">
        <v>73</v>
      </c>
      <c r="B44" s="17">
        <v>3587216.157573317</v>
      </c>
      <c r="C44" s="17">
        <v>3471577.602342</v>
      </c>
      <c r="D44" s="23" t="s">
        <v>74</v>
      </c>
      <c r="E44" s="28">
        <v>3587216.157573317</v>
      </c>
      <c r="F44" s="28">
        <v>3471577.6023420007</v>
      </c>
      <c r="H44" s="31"/>
    </row>
    <row r="45" spans="2:7" ht="12">
      <c r="B45" s="32"/>
      <c r="C45" s="32"/>
      <c r="D45" s="32"/>
      <c r="E45" s="32"/>
      <c r="F45" s="32"/>
      <c r="G45" s="32"/>
    </row>
    <row r="46" spans="2:7" ht="12">
      <c r="B46" s="32"/>
      <c r="C46" s="32"/>
      <c r="D46" s="32"/>
      <c r="E46" s="32"/>
      <c r="F46" s="32"/>
      <c r="G46" s="32"/>
    </row>
    <row r="47" spans="1:7" ht="12.75">
      <c r="A47" s="33" t="s">
        <v>75</v>
      </c>
      <c r="B47" s="398" t="s">
        <v>76</v>
      </c>
      <c r="C47" s="398"/>
      <c r="D47" s="399" t="s">
        <v>77</v>
      </c>
      <c r="E47" s="399"/>
      <c r="F47" s="34"/>
      <c r="G47" s="32"/>
    </row>
    <row r="48" spans="1:7" ht="12.75">
      <c r="A48" s="35"/>
      <c r="B48" s="399" t="s">
        <v>78</v>
      </c>
      <c r="C48" s="399"/>
      <c r="D48" s="399" t="s">
        <v>79</v>
      </c>
      <c r="E48" s="399"/>
      <c r="F48" s="35"/>
      <c r="G48" s="32"/>
    </row>
    <row r="49" spans="2:7" ht="12">
      <c r="B49" s="32"/>
      <c r="C49" s="32"/>
      <c r="D49" s="32"/>
      <c r="E49" s="32"/>
      <c r="F49" s="32"/>
      <c r="G49" s="32"/>
    </row>
    <row r="50" spans="3:6" ht="12">
      <c r="C50" s="32"/>
      <c r="D50" s="32"/>
      <c r="E50" s="36"/>
      <c r="F50" s="36"/>
    </row>
    <row r="51" spans="1:7" ht="12">
      <c r="A51" s="32"/>
      <c r="B51" s="32"/>
      <c r="C51" s="32"/>
      <c r="D51" s="32"/>
      <c r="E51" s="32"/>
      <c r="F51" s="32"/>
      <c r="G51" s="32"/>
    </row>
    <row r="52" ht="12">
      <c r="G52" s="32"/>
    </row>
    <row r="53" spans="1:7" ht="12">
      <c r="A53" s="32"/>
      <c r="B53" s="32"/>
      <c r="C53" s="32"/>
      <c r="D53" s="32"/>
      <c r="E53" s="32"/>
      <c r="F53" s="32"/>
      <c r="G53" s="32"/>
    </row>
    <row r="54" spans="1:7" ht="12">
      <c r="A54" s="32"/>
      <c r="B54" s="32"/>
      <c r="C54" s="32"/>
      <c r="D54" s="32"/>
      <c r="E54" s="32"/>
      <c r="F54" s="32"/>
      <c r="G54" s="32"/>
    </row>
    <row r="55" spans="1:7" ht="12">
      <c r="A55" s="32"/>
      <c r="B55" s="32"/>
      <c r="C55" s="32"/>
      <c r="D55" s="32"/>
      <c r="E55" s="32"/>
      <c r="F55" s="32"/>
      <c r="G55" s="32"/>
    </row>
    <row r="56" spans="1:7" ht="12">
      <c r="A56" s="32"/>
      <c r="B56" s="32"/>
      <c r="C56" s="32"/>
      <c r="D56" s="32"/>
      <c r="E56" s="32"/>
      <c r="F56" s="32"/>
      <c r="G56" s="32"/>
    </row>
    <row r="57" spans="1:7" ht="12">
      <c r="A57" s="32"/>
      <c r="B57" s="32"/>
      <c r="C57" s="32"/>
      <c r="D57" s="32"/>
      <c r="E57" s="32"/>
      <c r="F57" s="32"/>
      <c r="G57" s="32"/>
    </row>
    <row r="58" spans="1:7" ht="12">
      <c r="A58" s="32"/>
      <c r="B58" s="32"/>
      <c r="C58" s="32"/>
      <c r="D58" s="32"/>
      <c r="E58" s="32"/>
      <c r="F58" s="32"/>
      <c r="G58" s="32"/>
    </row>
    <row r="59" spans="1:7" ht="12">
      <c r="A59" s="32"/>
      <c r="B59" s="32"/>
      <c r="C59" s="32"/>
      <c r="D59" s="32"/>
      <c r="E59" s="32"/>
      <c r="F59" s="32"/>
      <c r="G59" s="32"/>
    </row>
    <row r="60" spans="1:7" ht="12">
      <c r="A60" s="32"/>
      <c r="B60" s="32"/>
      <c r="C60" s="32"/>
      <c r="D60" s="36"/>
      <c r="E60" s="32"/>
      <c r="F60" s="32"/>
      <c r="G60" s="32"/>
    </row>
    <row r="61" spans="1:7" s="20" customFormat="1" ht="12">
      <c r="A61" s="36"/>
      <c r="B61" s="36"/>
      <c r="C61" s="36"/>
      <c r="D61" s="36"/>
      <c r="E61" s="36"/>
      <c r="F61" s="36"/>
      <c r="G61" s="36"/>
    </row>
    <row r="62" spans="1:7" s="20" customFormat="1" ht="12">
      <c r="A62" s="36"/>
      <c r="B62" s="36"/>
      <c r="C62" s="36"/>
      <c r="D62" s="37"/>
      <c r="E62" s="36"/>
      <c r="F62" s="36"/>
      <c r="G62" s="36"/>
    </row>
    <row r="63" s="20" customFormat="1" ht="12"/>
    <row r="64" s="20" customFormat="1" ht="12"/>
    <row r="65" s="20" customFormat="1" ht="12"/>
    <row r="66" s="20" customFormat="1" ht="12"/>
    <row r="67" s="20" customFormat="1" ht="12"/>
    <row r="68" s="20" customFormat="1" ht="12"/>
    <row r="69" s="20" customFormat="1" ht="12"/>
    <row r="70" s="20" customFormat="1" ht="12"/>
    <row r="71" s="20" customFormat="1" ht="12"/>
    <row r="72" s="20" customFormat="1" ht="12"/>
    <row r="73" s="20" customFormat="1" ht="12"/>
  </sheetData>
  <sheetProtection selectLockedCells="1" selectUnlockedCells="1"/>
  <mergeCells count="7">
    <mergeCell ref="E1:F1"/>
    <mergeCell ref="C2:D2"/>
    <mergeCell ref="E3:F3"/>
    <mergeCell ref="B47:C47"/>
    <mergeCell ref="D47:E47"/>
    <mergeCell ref="B48:C48"/>
    <mergeCell ref="D48:E48"/>
  </mergeCells>
  <printOptions/>
  <pageMargins left="0.3597222222222222" right="0.24027777777777778" top="0.6701388888888888" bottom="0.8597222222222223" header="0.5118055555555555" footer="0.5"/>
  <pageSetup horizontalDpi="300" verticalDpi="3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75" zoomScaleNormal="75" zoomScalePageLayoutView="0" workbookViewId="0" topLeftCell="A1">
      <selection activeCell="D49" sqref="D49"/>
    </sheetView>
  </sheetViews>
  <sheetFormatPr defaultColWidth="9.140625" defaultRowHeight="12.75"/>
  <cols>
    <col min="1" max="1" width="33.8515625" style="38" customWidth="1"/>
    <col min="2" max="3" width="13.28125" style="38" customWidth="1"/>
    <col min="4" max="4" width="43.421875" style="38" customWidth="1"/>
    <col min="5" max="5" width="13.57421875" style="38" customWidth="1"/>
    <col min="6" max="6" width="14.421875" style="38" customWidth="1"/>
    <col min="7" max="7" width="11.140625" style="38" customWidth="1"/>
    <col min="8" max="8" width="11.7109375" style="38" customWidth="1"/>
    <col min="9" max="16384" width="9.140625" style="38" customWidth="1"/>
  </cols>
  <sheetData>
    <row r="1" spans="5:6" ht="25.5" customHeight="1">
      <c r="E1" s="402" t="s">
        <v>80</v>
      </c>
      <c r="F1" s="402"/>
    </row>
    <row r="2" spans="1:6" ht="12.75" customHeight="1">
      <c r="A2" s="39"/>
      <c r="C2" s="403" t="s">
        <v>81</v>
      </c>
      <c r="D2" s="403"/>
      <c r="E2" s="40"/>
      <c r="F2" s="40"/>
    </row>
    <row r="3" spans="1:6" ht="15" customHeight="1">
      <c r="A3" s="403" t="str">
        <f>'справка № 1-КИС-БАЛАНС'!A3</f>
        <v>Наименование на КИС: ДФ Статус Нови Акции</v>
      </c>
      <c r="B3" s="403"/>
      <c r="C3" s="41"/>
      <c r="D3" s="41"/>
      <c r="E3" s="42"/>
      <c r="F3" s="42"/>
    </row>
    <row r="4" spans="1:6" ht="15" customHeight="1">
      <c r="A4" s="403" t="str">
        <f>'справка № 1-КИС-БАЛАНС'!A4</f>
        <v>Отчетен период 30/09/2010 г. </v>
      </c>
      <c r="B4" s="403"/>
      <c r="C4" s="43"/>
      <c r="D4" s="44" t="s">
        <v>82</v>
      </c>
      <c r="E4" s="404">
        <v>175071425</v>
      </c>
      <c r="F4" s="404"/>
    </row>
    <row r="5" spans="1:7" ht="15">
      <c r="A5" s="45"/>
      <c r="B5" s="46"/>
      <c r="C5" s="46"/>
      <c r="D5" s="47"/>
      <c r="E5" s="48"/>
      <c r="F5" s="49" t="s">
        <v>5</v>
      </c>
      <c r="G5" s="50"/>
    </row>
    <row r="6" spans="1:7" ht="27.75" customHeight="1">
      <c r="A6" s="51" t="s">
        <v>83</v>
      </c>
      <c r="B6" s="51" t="s">
        <v>7</v>
      </c>
      <c r="C6" s="51" t="s">
        <v>11</v>
      </c>
      <c r="D6" s="51" t="s">
        <v>84</v>
      </c>
      <c r="E6" s="51" t="s">
        <v>7</v>
      </c>
      <c r="F6" s="51" t="s">
        <v>11</v>
      </c>
      <c r="G6" s="50"/>
    </row>
    <row r="7" spans="1:7" ht="14.25">
      <c r="A7" s="51" t="s">
        <v>12</v>
      </c>
      <c r="B7" s="51">
        <v>1</v>
      </c>
      <c r="C7" s="51">
        <v>2</v>
      </c>
      <c r="D7" s="51" t="s">
        <v>12</v>
      </c>
      <c r="E7" s="51">
        <v>1</v>
      </c>
      <c r="F7" s="51">
        <v>2</v>
      </c>
      <c r="G7" s="50"/>
    </row>
    <row r="8" spans="1:7" ht="18" customHeight="1">
      <c r="A8" s="52" t="s">
        <v>85</v>
      </c>
      <c r="B8" s="53"/>
      <c r="C8" s="53"/>
      <c r="D8" s="52" t="s">
        <v>86</v>
      </c>
      <c r="E8" s="54"/>
      <c r="F8" s="54"/>
      <c r="G8" s="50"/>
    </row>
    <row r="9" spans="1:7" s="1" customFormat="1" ht="15">
      <c r="A9" s="55" t="s">
        <v>87</v>
      </c>
      <c r="B9" s="56"/>
      <c r="C9" s="56"/>
      <c r="D9" s="55" t="s">
        <v>88</v>
      </c>
      <c r="E9" s="56"/>
      <c r="F9" s="56"/>
      <c r="G9" s="32"/>
    </row>
    <row r="10" spans="1:7" s="20" customFormat="1" ht="15">
      <c r="A10" s="57" t="s">
        <v>89</v>
      </c>
      <c r="B10" s="57"/>
      <c r="C10" s="57"/>
      <c r="D10" s="57" t="s">
        <v>90</v>
      </c>
      <c r="E10" s="22">
        <f>55321.44+18791.17</f>
        <v>74112.61</v>
      </c>
      <c r="F10" s="22">
        <f>39692.5+51330.68</f>
        <v>91023.18</v>
      </c>
      <c r="G10" s="36"/>
    </row>
    <row r="11" spans="1:7" s="20" customFormat="1" ht="31.5" customHeight="1">
      <c r="A11" s="57" t="s">
        <v>91</v>
      </c>
      <c r="B11" s="22">
        <f>B12+3357.24</f>
        <v>4331402</v>
      </c>
      <c r="C11" s="22">
        <f>C12+35176.65</f>
        <v>5343623.83</v>
      </c>
      <c r="D11" s="57" t="s">
        <v>92</v>
      </c>
      <c r="E11" s="22">
        <f>E12+118215.5</f>
        <v>3579563.9</v>
      </c>
      <c r="F11" s="22">
        <f>F12+39705.8</f>
        <v>5399491.859999999</v>
      </c>
      <c r="G11" s="36"/>
    </row>
    <row r="12" spans="1:7" s="20" customFormat="1" ht="15.75" customHeight="1">
      <c r="A12" s="57" t="s">
        <v>93</v>
      </c>
      <c r="B12" s="58">
        <v>4328044.76</v>
      </c>
      <c r="C12" s="22">
        <v>5308447.18</v>
      </c>
      <c r="D12" s="57" t="s">
        <v>94</v>
      </c>
      <c r="E12" s="59">
        <v>3461348.4</v>
      </c>
      <c r="F12" s="22">
        <v>5359786.06</v>
      </c>
      <c r="G12" s="36"/>
    </row>
    <row r="13" spans="1:7" s="20" customFormat="1" ht="30">
      <c r="A13" s="57" t="s">
        <v>95</v>
      </c>
      <c r="B13" s="22">
        <f>487964.26+1313.12</f>
        <v>489277.38</v>
      </c>
      <c r="C13" s="22">
        <f>566842.89+23772.41</f>
        <v>590615.3</v>
      </c>
      <c r="D13" s="57" t="s">
        <v>96</v>
      </c>
      <c r="E13" s="22">
        <f>1386433.32+477.85</f>
        <v>1386911.1700000002</v>
      </c>
      <c r="F13" s="22">
        <f>511766.87+297.71</f>
        <v>512064.58</v>
      </c>
      <c r="G13" s="36"/>
    </row>
    <row r="14" spans="1:7" s="20" customFormat="1" ht="15">
      <c r="A14" s="57" t="s">
        <v>97</v>
      </c>
      <c r="B14" s="22">
        <f>10367.04+92.33</f>
        <v>10459.37</v>
      </c>
      <c r="C14" s="22">
        <f>15152.77+689.22+55.85</f>
        <v>15897.84</v>
      </c>
      <c r="D14" s="60" t="s">
        <v>98</v>
      </c>
      <c r="E14" s="59">
        <v>24839.46</v>
      </c>
      <c r="F14" s="22">
        <v>23063.59</v>
      </c>
      <c r="G14" s="36"/>
    </row>
    <row r="15" spans="1:7" s="20" customFormat="1" ht="15">
      <c r="A15" s="61"/>
      <c r="B15" s="62"/>
      <c r="C15" s="62"/>
      <c r="D15" s="57" t="s">
        <v>99</v>
      </c>
      <c r="E15" s="63"/>
      <c r="F15" s="63"/>
      <c r="G15" s="36"/>
    </row>
    <row r="16" spans="1:8" s="20" customFormat="1" ht="15">
      <c r="A16" s="61" t="s">
        <v>100</v>
      </c>
      <c r="B16" s="62">
        <f>SUM(B10:B11)+SUM(B13:B14)</f>
        <v>4831138.75</v>
      </c>
      <c r="C16" s="62">
        <f>SUM(C10:C11)+SUM(C13:C14)</f>
        <v>5950136.97</v>
      </c>
      <c r="D16" s="61" t="s">
        <v>100</v>
      </c>
      <c r="E16" s="64">
        <f>SUM(E10:E11)+SUM(E13:E15)</f>
        <v>5065427.14</v>
      </c>
      <c r="F16" s="64">
        <f>SUM(F10:F11)+SUM(F13:F15)</f>
        <v>6025643.209999999</v>
      </c>
      <c r="G16" s="65"/>
      <c r="H16" s="65"/>
    </row>
    <row r="17" spans="1:6" s="20" customFormat="1" ht="24.75">
      <c r="A17" s="66" t="s">
        <v>101</v>
      </c>
      <c r="B17" s="62"/>
      <c r="C17" s="62"/>
      <c r="D17" s="67" t="s">
        <v>101</v>
      </c>
      <c r="E17" s="57"/>
      <c r="F17" s="57"/>
    </row>
    <row r="18" spans="1:6" s="20" customFormat="1" ht="15">
      <c r="A18" s="68" t="s">
        <v>102</v>
      </c>
      <c r="B18" s="62"/>
      <c r="C18" s="62"/>
      <c r="D18" s="68" t="s">
        <v>103</v>
      </c>
      <c r="E18" s="57"/>
      <c r="F18" s="57"/>
    </row>
    <row r="19" spans="1:6" s="20" customFormat="1" ht="15">
      <c r="A19" s="69" t="s">
        <v>104</v>
      </c>
      <c r="B19" s="62"/>
      <c r="C19" s="62"/>
      <c r="D19" s="67"/>
      <c r="E19" s="57"/>
      <c r="F19" s="57"/>
    </row>
    <row r="20" spans="1:6" s="20" customFormat="1" ht="15">
      <c r="A20" s="57" t="s">
        <v>105</v>
      </c>
      <c r="B20" s="59">
        <v>84953.38</v>
      </c>
      <c r="C20" s="22">
        <v>82810.03</v>
      </c>
      <c r="D20" s="68"/>
      <c r="E20" s="57"/>
      <c r="F20" s="57"/>
    </row>
    <row r="21" spans="1:6" s="20" customFormat="1" ht="15">
      <c r="A21" s="57" t="s">
        <v>106</v>
      </c>
      <c r="B21" s="62"/>
      <c r="C21" s="62"/>
      <c r="D21" s="61"/>
      <c r="E21" s="57"/>
      <c r="F21" s="57"/>
    </row>
    <row r="22" spans="1:6" s="20" customFormat="1" ht="30">
      <c r="A22" s="57" t="s">
        <v>107</v>
      </c>
      <c r="B22" s="62"/>
      <c r="C22" s="62"/>
      <c r="D22" s="21"/>
      <c r="E22" s="57"/>
      <c r="F22" s="57"/>
    </row>
    <row r="23" spans="1:6" s="20" customFormat="1" ht="15">
      <c r="A23" s="57" t="s">
        <v>99</v>
      </c>
      <c r="B23" s="58">
        <v>3561.99</v>
      </c>
      <c r="C23" s="62"/>
      <c r="D23" s="21"/>
      <c r="E23" s="57"/>
      <c r="F23" s="57"/>
    </row>
    <row r="24" spans="1:6" s="20" customFormat="1" ht="15">
      <c r="A24" s="61" t="s">
        <v>26</v>
      </c>
      <c r="B24" s="62">
        <f>SUM(B19:B23)</f>
        <v>88515.37000000001</v>
      </c>
      <c r="C24" s="62">
        <f>SUM(C19:C23)</f>
        <v>82810.03</v>
      </c>
      <c r="D24" s="61" t="s">
        <v>26</v>
      </c>
      <c r="E24" s="57">
        <f>E18</f>
        <v>0</v>
      </c>
      <c r="F24" s="57">
        <f>F18</f>
        <v>0</v>
      </c>
    </row>
    <row r="25" spans="1:6" s="20" customFormat="1" ht="25.5" customHeight="1">
      <c r="A25" s="66" t="s">
        <v>108</v>
      </c>
      <c r="B25" s="62">
        <f>B24-E24</f>
        <v>88515.37000000001</v>
      </c>
      <c r="C25" s="62">
        <f>C24-F24</f>
        <v>82810.03</v>
      </c>
      <c r="D25" s="16" t="s">
        <v>108</v>
      </c>
      <c r="E25" s="57">
        <f>E24</f>
        <v>0</v>
      </c>
      <c r="F25" s="57">
        <f>F24</f>
        <v>0</v>
      </c>
    </row>
    <row r="26" spans="1:6" s="20" customFormat="1" ht="29.25">
      <c r="A26" s="68" t="s">
        <v>109</v>
      </c>
      <c r="B26" s="62">
        <f>B24+B16</f>
        <v>4919654.12</v>
      </c>
      <c r="C26" s="62">
        <f>C24+C16</f>
        <v>6032947</v>
      </c>
      <c r="D26" s="68" t="s">
        <v>110</v>
      </c>
      <c r="E26" s="64">
        <f>E16+E24</f>
        <v>5065427.14</v>
      </c>
      <c r="F26" s="64">
        <f>F16+F24</f>
        <v>6025643.209999999</v>
      </c>
    </row>
    <row r="27" spans="1:6" s="20" customFormat="1" ht="29.25">
      <c r="A27" s="68" t="s">
        <v>111</v>
      </c>
      <c r="B27" s="62">
        <f>IF(E26&gt;B26,E26-B26,0)</f>
        <v>145773.01999999955</v>
      </c>
      <c r="C27" s="62">
        <f>IF(F26&gt;C26,F26-C26,0)</f>
        <v>0</v>
      </c>
      <c r="D27" s="68" t="s">
        <v>112</v>
      </c>
      <c r="E27" s="64">
        <f>IF(B26&gt;E26,B26-E26,0)</f>
        <v>0</v>
      </c>
      <c r="F27" s="64">
        <f>IF(C26&gt;F26,C26-F26,0)</f>
        <v>7303.790000000969</v>
      </c>
    </row>
    <row r="28" spans="1:6" s="20" customFormat="1" ht="18.75" customHeight="1">
      <c r="A28" s="68" t="s">
        <v>113</v>
      </c>
      <c r="B28" s="62"/>
      <c r="C28" s="62"/>
      <c r="D28" s="21"/>
      <c r="E28" s="64"/>
      <c r="F28" s="64"/>
    </row>
    <row r="29" spans="1:6" s="20" customFormat="1" ht="27" customHeight="1">
      <c r="A29" s="68" t="s">
        <v>114</v>
      </c>
      <c r="B29" s="70">
        <f>B27-B28</f>
        <v>145773.01999999955</v>
      </c>
      <c r="C29" s="70">
        <f>C27-C28</f>
        <v>0</v>
      </c>
      <c r="D29" s="68" t="s">
        <v>115</v>
      </c>
      <c r="E29" s="71">
        <f>E27</f>
        <v>0</v>
      </c>
      <c r="F29" s="71">
        <f>F27</f>
        <v>7303.790000000969</v>
      </c>
    </row>
    <row r="30" spans="1:6" s="20" customFormat="1" ht="14.25" customHeight="1">
      <c r="A30" s="72" t="s">
        <v>116</v>
      </c>
      <c r="B30" s="70">
        <f>B29+B28+B26</f>
        <v>5065427.14</v>
      </c>
      <c r="C30" s="70">
        <f>C29+C28+C26</f>
        <v>6032947</v>
      </c>
      <c r="D30" s="68" t="s">
        <v>117</v>
      </c>
      <c r="E30" s="71">
        <f>E26+E29</f>
        <v>5065427.14</v>
      </c>
      <c r="F30" s="71">
        <f>F26+F29</f>
        <v>6032947</v>
      </c>
    </row>
    <row r="31" spans="1:6" s="20" customFormat="1" ht="13.5" customHeight="1">
      <c r="A31" s="73"/>
      <c r="B31" s="74"/>
      <c r="C31" s="74"/>
      <c r="D31" s="75"/>
      <c r="E31" s="74"/>
      <c r="F31" s="74"/>
    </row>
    <row r="32" spans="1:6" s="20" customFormat="1" ht="17.25" customHeight="1">
      <c r="A32" s="76" t="str">
        <f>'справка № 1-КИС-БАЛАНС'!A47</f>
        <v>Дата  30/09/2010 г. </v>
      </c>
      <c r="B32" s="76"/>
      <c r="C32" s="405" t="s">
        <v>118</v>
      </c>
      <c r="D32" s="405"/>
      <c r="E32" s="401" t="s">
        <v>119</v>
      </c>
      <c r="F32" s="401"/>
    </row>
    <row r="33" spans="1:6" s="20" customFormat="1" ht="15.75" customHeight="1">
      <c r="A33" s="36"/>
      <c r="B33" s="74"/>
      <c r="C33" s="74"/>
      <c r="D33" s="74" t="str">
        <f>'справка № 1-КИС-БАЛАНС'!B48</f>
        <v>Димитър Моллов</v>
      </c>
      <c r="E33" s="400" t="str">
        <f>'справка № 1-КИС-БАЛАНС'!D48</f>
        <v>Мария Д. Сивкова</v>
      </c>
      <c r="F33" s="400"/>
    </row>
    <row r="34" spans="1:6" s="20" customFormat="1" ht="15.75" customHeight="1">
      <c r="A34" s="77"/>
      <c r="B34" s="74"/>
      <c r="C34" s="74"/>
      <c r="D34" s="74"/>
      <c r="E34" s="74"/>
      <c r="F34" s="74"/>
    </row>
    <row r="35" spans="1:6" s="20" customFormat="1" ht="15.75" customHeight="1">
      <c r="A35" s="77"/>
      <c r="B35" s="74"/>
      <c r="C35" s="74"/>
      <c r="D35" s="74"/>
      <c r="E35" s="74"/>
      <c r="F35" s="74"/>
    </row>
    <row r="36" spans="1:6" s="20" customFormat="1" ht="15.75" customHeight="1">
      <c r="A36" s="78"/>
      <c r="B36" s="74"/>
      <c r="C36" s="74"/>
      <c r="D36" s="74"/>
      <c r="E36" s="401"/>
      <c r="F36" s="401"/>
    </row>
    <row r="37" spans="1:6" s="20" customFormat="1" ht="15" customHeight="1">
      <c r="A37" s="36"/>
      <c r="B37" s="74"/>
      <c r="C37" s="74"/>
      <c r="D37" s="36"/>
      <c r="E37" s="74"/>
      <c r="F37" s="74"/>
    </row>
    <row r="38" spans="1:6" s="20" customFormat="1" ht="17.25" customHeight="1">
      <c r="A38" s="36"/>
      <c r="B38" s="74"/>
      <c r="C38" s="74"/>
      <c r="D38" s="36"/>
      <c r="E38" s="74"/>
      <c r="F38" s="74"/>
    </row>
    <row r="39" spans="1:6" s="20" customFormat="1" ht="15">
      <c r="A39" s="76"/>
      <c r="B39" s="76"/>
      <c r="C39" s="76"/>
      <c r="D39" s="76"/>
      <c r="E39" s="76"/>
      <c r="F39" s="76"/>
    </row>
    <row r="40" spans="1:6" s="20" customFormat="1" ht="15">
      <c r="A40" s="76"/>
      <c r="B40" s="76"/>
      <c r="C40" s="76"/>
      <c r="D40" s="76"/>
      <c r="E40" s="76"/>
      <c r="F40" s="76"/>
    </row>
    <row r="41" s="20" customFormat="1" ht="12.75" customHeight="1"/>
    <row r="42" s="20" customFormat="1" ht="12"/>
    <row r="43" s="20" customFormat="1" ht="12"/>
    <row r="44" s="20" customFormat="1" ht="12"/>
    <row r="45" s="20" customFormat="1" ht="12"/>
    <row r="46" s="20" customFormat="1" ht="12">
      <c r="A46" s="1"/>
    </row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.75">
      <c r="A57" s="38"/>
    </row>
  </sheetData>
  <sheetProtection selectLockedCells="1" selectUnlockedCells="1"/>
  <mergeCells count="9">
    <mergeCell ref="E33:F33"/>
    <mergeCell ref="E36:F36"/>
    <mergeCell ref="E1:F1"/>
    <mergeCell ref="C2:D2"/>
    <mergeCell ref="A3:B3"/>
    <mergeCell ref="A4:B4"/>
    <mergeCell ref="E4:F4"/>
    <mergeCell ref="C32:D32"/>
    <mergeCell ref="E32:F32"/>
  </mergeCells>
  <printOptions/>
  <pageMargins left="0.8597222222222223" right="0.7479166666666667" top="0.8201388888888889" bottom="0.7798611111111111" header="0.5118055555555555" footer="0.3298611111111111"/>
  <pageSetup horizontalDpi="300" verticalDpi="300" orientation="landscape" paperSize="9" scale="82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85" zoomScaleNormal="85" zoomScalePageLayoutView="0" workbookViewId="0" topLeftCell="A10">
      <selection activeCell="D39" sqref="D39"/>
    </sheetView>
  </sheetViews>
  <sheetFormatPr defaultColWidth="9.140625" defaultRowHeight="12.75"/>
  <cols>
    <col min="1" max="1" width="54.8515625" style="38" customWidth="1"/>
    <col min="2" max="2" width="12.8515625" style="38" customWidth="1"/>
    <col min="3" max="3" width="12.140625" style="38" customWidth="1"/>
    <col min="4" max="4" width="11.7109375" style="38" customWidth="1"/>
    <col min="5" max="5" width="14.28125" style="38" customWidth="1"/>
    <col min="6" max="6" width="12.28125" style="38" customWidth="1"/>
    <col min="7" max="7" width="11.140625" style="38" customWidth="1"/>
    <col min="8" max="16384" width="9.140625" style="38" customWidth="1"/>
  </cols>
  <sheetData>
    <row r="1" spans="1:7" ht="12.75" customHeight="1">
      <c r="A1" s="79"/>
      <c r="B1" s="79"/>
      <c r="C1" s="79"/>
      <c r="D1" s="79"/>
      <c r="E1" s="407" t="s">
        <v>120</v>
      </c>
      <c r="F1" s="407"/>
      <c r="G1" s="79"/>
    </row>
    <row r="2" spans="1:7" ht="15" customHeight="1">
      <c r="A2" s="408" t="s">
        <v>121</v>
      </c>
      <c r="B2" s="408"/>
      <c r="C2" s="408"/>
      <c r="D2" s="408"/>
      <c r="E2" s="408"/>
      <c r="F2" s="408"/>
      <c r="G2" s="79"/>
    </row>
    <row r="3" spans="1:7" ht="15">
      <c r="A3" s="80" t="str">
        <f>'справка № 2-КИС-ОД'!A3:B3</f>
        <v>Наименование на КИС: ДФ Статус Нови Акции</v>
      </c>
      <c r="B3" s="81"/>
      <c r="D3" s="82" t="s">
        <v>82</v>
      </c>
      <c r="F3" s="83">
        <f>'справка № 2-КИС-ОД'!E4</f>
        <v>175071425</v>
      </c>
      <c r="G3" s="79"/>
    </row>
    <row r="4" spans="1:7" ht="15">
      <c r="A4" s="80" t="str">
        <f>'справка № 2-КИС-ОД'!A4:B4</f>
        <v>Отчетен период 30/09/2010 г. </v>
      </c>
      <c r="B4" s="84"/>
      <c r="C4" s="41"/>
      <c r="D4" s="41"/>
      <c r="E4" s="85"/>
      <c r="F4" s="85"/>
      <c r="G4" s="86"/>
    </row>
    <row r="5" spans="1:7" ht="15">
      <c r="A5" s="84"/>
      <c r="B5" s="84"/>
      <c r="C5" s="87"/>
      <c r="D5" s="88"/>
      <c r="E5" s="86"/>
      <c r="F5" s="86"/>
      <c r="G5" s="89" t="s">
        <v>5</v>
      </c>
    </row>
    <row r="6" spans="1:7" ht="24.75" customHeight="1">
      <c r="A6" s="409" t="s">
        <v>122</v>
      </c>
      <c r="B6" s="410" t="s">
        <v>10</v>
      </c>
      <c r="C6" s="410"/>
      <c r="D6" s="410"/>
      <c r="E6" s="411" t="s">
        <v>11</v>
      </c>
      <c r="F6" s="411"/>
      <c r="G6" s="411"/>
    </row>
    <row r="7" spans="1:7" ht="24.75" customHeight="1">
      <c r="A7" s="409"/>
      <c r="B7" s="90" t="s">
        <v>123</v>
      </c>
      <c r="C7" s="90" t="s">
        <v>124</v>
      </c>
      <c r="D7" s="90" t="s">
        <v>125</v>
      </c>
      <c r="E7" s="90" t="s">
        <v>123</v>
      </c>
      <c r="F7" s="90" t="s">
        <v>124</v>
      </c>
      <c r="G7" s="91" t="s">
        <v>125</v>
      </c>
    </row>
    <row r="8" spans="1:7" s="93" customFormat="1" ht="24.75" customHeight="1">
      <c r="A8" s="92" t="s">
        <v>12</v>
      </c>
      <c r="B8" s="90">
        <v>1</v>
      </c>
      <c r="C8" s="90">
        <v>2</v>
      </c>
      <c r="D8" s="90">
        <v>3</v>
      </c>
      <c r="E8" s="90">
        <v>4</v>
      </c>
      <c r="F8" s="90">
        <v>5</v>
      </c>
      <c r="G8" s="91">
        <v>6</v>
      </c>
    </row>
    <row r="9" spans="1:7" ht="22.5" customHeight="1">
      <c r="A9" s="94" t="s">
        <v>126</v>
      </c>
      <c r="B9" s="95"/>
      <c r="C9" s="95"/>
      <c r="D9" s="95"/>
      <c r="E9" s="95"/>
      <c r="F9" s="95"/>
      <c r="G9" s="96"/>
    </row>
    <row r="10" spans="1:7" ht="21" customHeight="1">
      <c r="A10" s="97" t="s">
        <v>127</v>
      </c>
      <c r="B10" s="98">
        <f>31650+2500</f>
        <v>34150</v>
      </c>
      <c r="C10" s="98">
        <v>63408.32</v>
      </c>
      <c r="D10" s="99">
        <f>B10-C10</f>
        <v>-29258.32</v>
      </c>
      <c r="E10" s="100">
        <v>48100</v>
      </c>
      <c r="F10" s="100">
        <v>700324</v>
      </c>
      <c r="G10" s="101">
        <f>E10-F10</f>
        <v>-652224</v>
      </c>
    </row>
    <row r="11" spans="1:7" ht="21" customHeight="1">
      <c r="A11" s="97" t="s">
        <v>128</v>
      </c>
      <c r="B11" s="95"/>
      <c r="C11" s="95"/>
      <c r="D11" s="99">
        <f aca="true" t="shared" si="0" ref="D11:G16">B11-C11</f>
        <v>0</v>
      </c>
      <c r="E11" s="95"/>
      <c r="F11" s="95"/>
      <c r="G11" s="101">
        <f t="shared" si="0"/>
        <v>0</v>
      </c>
    </row>
    <row r="12" spans="1:7" ht="21" customHeight="1">
      <c r="A12" s="97" t="s">
        <v>129</v>
      </c>
      <c r="B12" s="102"/>
      <c r="C12" s="102"/>
      <c r="D12" s="99">
        <f t="shared" si="0"/>
        <v>0</v>
      </c>
      <c r="E12" s="102"/>
      <c r="F12" s="102"/>
      <c r="G12" s="101">
        <f t="shared" si="0"/>
        <v>0</v>
      </c>
    </row>
    <row r="13" spans="1:7" ht="21" customHeight="1">
      <c r="A13" s="103" t="s">
        <v>130</v>
      </c>
      <c r="B13" s="102"/>
      <c r="C13" s="102"/>
      <c r="D13" s="99">
        <f t="shared" si="0"/>
        <v>0</v>
      </c>
      <c r="E13" s="102"/>
      <c r="F13" s="102"/>
      <c r="G13" s="101">
        <f t="shared" si="0"/>
        <v>0</v>
      </c>
    </row>
    <row r="14" spans="1:7" ht="21" customHeight="1">
      <c r="A14" s="103" t="s">
        <v>131</v>
      </c>
      <c r="B14" s="102"/>
      <c r="C14" s="102"/>
      <c r="D14" s="99">
        <f t="shared" si="0"/>
        <v>0</v>
      </c>
      <c r="E14" s="102"/>
      <c r="F14" s="102"/>
      <c r="G14" s="101">
        <f t="shared" si="0"/>
        <v>0</v>
      </c>
    </row>
    <row r="15" spans="1:7" ht="21" customHeight="1">
      <c r="A15" s="104" t="s">
        <v>132</v>
      </c>
      <c r="B15" s="105"/>
      <c r="C15" s="106"/>
      <c r="D15" s="107">
        <f t="shared" si="0"/>
        <v>0</v>
      </c>
      <c r="E15" s="105"/>
      <c r="F15" s="106"/>
      <c r="G15" s="108">
        <f t="shared" si="0"/>
        <v>0</v>
      </c>
    </row>
    <row r="16" spans="1:7" ht="21" customHeight="1">
      <c r="A16" s="109" t="s">
        <v>133</v>
      </c>
      <c r="B16" s="110">
        <f>B15+B14+B13+B11+B10</f>
        <v>34150</v>
      </c>
      <c r="C16" s="110">
        <f>C15+C14+C13+C11+C10</f>
        <v>63408.32</v>
      </c>
      <c r="D16" s="111">
        <f t="shared" si="0"/>
        <v>-29258.32</v>
      </c>
      <c r="E16" s="110">
        <f>E15+E14+E13+E11+E10</f>
        <v>48100</v>
      </c>
      <c r="F16" s="110">
        <f>F15+F14+F13+F11+F10</f>
        <v>700324</v>
      </c>
      <c r="G16" s="112">
        <f t="shared" si="0"/>
        <v>-652224</v>
      </c>
    </row>
    <row r="17" spans="1:7" ht="21" customHeight="1">
      <c r="A17" s="113" t="s">
        <v>134</v>
      </c>
      <c r="B17" s="114"/>
      <c r="C17" s="114"/>
      <c r="D17" s="115"/>
      <c r="E17" s="114"/>
      <c r="F17" s="114"/>
      <c r="G17" s="116"/>
    </row>
    <row r="18" spans="1:7" ht="21" customHeight="1">
      <c r="A18" s="97" t="s">
        <v>135</v>
      </c>
      <c r="B18" s="58">
        <v>207617.92</v>
      </c>
      <c r="C18" s="117">
        <f>354950.01+21824.21+4666.2</f>
        <v>381440.42000000004</v>
      </c>
      <c r="D18" s="118">
        <f>B18-C18</f>
        <v>-173822.50000000003</v>
      </c>
      <c r="E18" s="100">
        <v>771630.53</v>
      </c>
      <c r="F18" s="100">
        <v>157779.78</v>
      </c>
      <c r="G18" s="119">
        <f>E18-F18</f>
        <v>613850.75</v>
      </c>
    </row>
    <row r="19" spans="1:7" ht="21" customHeight="1">
      <c r="A19" s="97" t="s">
        <v>136</v>
      </c>
      <c r="B19" s="95"/>
      <c r="C19" s="95"/>
      <c r="D19" s="118">
        <f aca="true" t="shared" si="1" ref="D19:G26">B19-C19</f>
        <v>0</v>
      </c>
      <c r="E19" s="95"/>
      <c r="F19" s="95"/>
      <c r="G19" s="119">
        <f t="shared" si="1"/>
        <v>0</v>
      </c>
    </row>
    <row r="20" spans="1:7" ht="21" customHeight="1">
      <c r="A20" s="120" t="s">
        <v>137</v>
      </c>
      <c r="B20" s="98">
        <v>33892.31</v>
      </c>
      <c r="C20" s="98">
        <f>9693.37</f>
        <v>9693.37</v>
      </c>
      <c r="D20" s="118">
        <f t="shared" si="1"/>
        <v>24198.939999999995</v>
      </c>
      <c r="E20" s="100">
        <v>30674</v>
      </c>
      <c r="F20" s="100">
        <v>1247.54</v>
      </c>
      <c r="G20" s="119">
        <f t="shared" si="1"/>
        <v>29426.46</v>
      </c>
    </row>
    <row r="21" spans="1:7" ht="21" customHeight="1">
      <c r="A21" s="97" t="s">
        <v>138</v>
      </c>
      <c r="B21" s="121">
        <f>45419.13+16664.37+4065.1</f>
        <v>66148.6</v>
      </c>
      <c r="C21" s="95"/>
      <c r="D21" s="118">
        <f t="shared" si="1"/>
        <v>66148.6</v>
      </c>
      <c r="E21" s="58">
        <f>79147+1867.79</f>
        <v>81014.79</v>
      </c>
      <c r="F21" s="95"/>
      <c r="G21" s="119">
        <f t="shared" si="1"/>
        <v>81014.79</v>
      </c>
    </row>
    <row r="22" spans="1:7" ht="21" customHeight="1">
      <c r="A22" s="122" t="s">
        <v>139</v>
      </c>
      <c r="B22" s="95"/>
      <c r="C22" s="123">
        <v>81416.79</v>
      </c>
      <c r="D22" s="118">
        <f t="shared" si="1"/>
        <v>-81416.79</v>
      </c>
      <c r="E22" s="95"/>
      <c r="F22" s="124">
        <f>77667.42-527.46-114</f>
        <v>77025.95999999999</v>
      </c>
      <c r="G22" s="119">
        <f t="shared" si="1"/>
        <v>-77025.95999999999</v>
      </c>
    </row>
    <row r="23" spans="1:7" ht="21" customHeight="1">
      <c r="A23" s="122" t="s">
        <v>140</v>
      </c>
      <c r="B23" s="95"/>
      <c r="C23" s="125">
        <f>12110.41-167.36</f>
        <v>11943.05</v>
      </c>
      <c r="D23" s="118">
        <f t="shared" si="1"/>
        <v>-11943.05</v>
      </c>
      <c r="E23" s="95"/>
      <c r="F23" s="126">
        <f>16654.88</f>
        <v>16654.88</v>
      </c>
      <c r="G23" s="119">
        <f t="shared" si="1"/>
        <v>-16654.88</v>
      </c>
    </row>
    <row r="24" spans="1:7" ht="21" customHeight="1">
      <c r="A24" s="127" t="s">
        <v>141</v>
      </c>
      <c r="B24" s="58"/>
      <c r="C24" s="125"/>
      <c r="D24" s="118">
        <f t="shared" si="1"/>
        <v>0</v>
      </c>
      <c r="E24" s="58">
        <v>297.71</v>
      </c>
      <c r="F24" s="126">
        <v>416.37</v>
      </c>
      <c r="G24" s="119">
        <f t="shared" si="1"/>
        <v>-118.66000000000003</v>
      </c>
    </row>
    <row r="25" spans="1:7" ht="21" customHeight="1">
      <c r="A25" s="104" t="s">
        <v>142</v>
      </c>
      <c r="B25" s="106"/>
      <c r="C25" s="125">
        <v>3140.13</v>
      </c>
      <c r="D25" s="128">
        <f t="shared" si="1"/>
        <v>-3140.13</v>
      </c>
      <c r="E25" s="106"/>
      <c r="F25" s="126">
        <f>4157.46-2503.23</f>
        <v>1654.23</v>
      </c>
      <c r="G25" s="129">
        <f t="shared" si="1"/>
        <v>-1654.23</v>
      </c>
    </row>
    <row r="26" spans="1:7" ht="21" customHeight="1">
      <c r="A26" s="109" t="s">
        <v>143</v>
      </c>
      <c r="B26" s="110">
        <f>B25+B24+B23+B22+B21+B20+B19+B18</f>
        <v>307658.83</v>
      </c>
      <c r="C26" s="110">
        <f>C25+C24+C23+C22+C21+C20+C19+C18</f>
        <v>487633.76</v>
      </c>
      <c r="D26" s="130">
        <f t="shared" si="1"/>
        <v>-179974.93</v>
      </c>
      <c r="E26" s="110">
        <f>E25+E24+E23+E22+E21+E20+E19+E18</f>
        <v>883617.03</v>
      </c>
      <c r="F26" s="110">
        <f>F25+F24+F23+F22+F21+F20+F19+F18</f>
        <v>254778.75999999998</v>
      </c>
      <c r="G26" s="131">
        <f t="shared" si="1"/>
        <v>628838.27</v>
      </c>
    </row>
    <row r="27" spans="1:7" ht="21" customHeight="1">
      <c r="A27" s="132" t="s">
        <v>144</v>
      </c>
      <c r="B27" s="114"/>
      <c r="C27" s="114"/>
      <c r="D27" s="133"/>
      <c r="E27" s="114"/>
      <c r="F27" s="114"/>
      <c r="G27" s="116"/>
    </row>
    <row r="28" spans="1:7" ht="21" customHeight="1">
      <c r="A28" s="97" t="s">
        <v>145</v>
      </c>
      <c r="B28" s="95"/>
      <c r="C28" s="100">
        <v>2689.2</v>
      </c>
      <c r="D28" s="134">
        <f>B28-C28</f>
        <v>-2689.2</v>
      </c>
      <c r="E28" s="95"/>
      <c r="F28" s="100">
        <v>2117</v>
      </c>
      <c r="G28" s="119">
        <f>E28-F28</f>
        <v>-2117</v>
      </c>
    </row>
    <row r="29" spans="1:7" ht="21" customHeight="1">
      <c r="A29" s="97" t="s">
        <v>146</v>
      </c>
      <c r="B29" s="95"/>
      <c r="C29" s="95"/>
      <c r="D29" s="134">
        <f aca="true" t="shared" si="2" ref="D29:G34">B29-C29</f>
        <v>0</v>
      </c>
      <c r="E29" s="95"/>
      <c r="F29" s="95"/>
      <c r="G29" s="119">
        <f t="shared" si="2"/>
        <v>0</v>
      </c>
    </row>
    <row r="30" spans="1:7" ht="21" customHeight="1">
      <c r="A30" s="97" t="s">
        <v>147</v>
      </c>
      <c r="B30" s="95"/>
      <c r="C30" s="95"/>
      <c r="D30" s="134">
        <f t="shared" si="2"/>
        <v>0</v>
      </c>
      <c r="E30" s="95"/>
      <c r="F30" s="95"/>
      <c r="G30" s="119">
        <f t="shared" si="2"/>
        <v>0</v>
      </c>
    </row>
    <row r="31" spans="1:7" ht="21" customHeight="1">
      <c r="A31" s="97" t="s">
        <v>148</v>
      </c>
      <c r="B31" s="95"/>
      <c r="C31" s="95"/>
      <c r="D31" s="134">
        <f t="shared" si="2"/>
        <v>0</v>
      </c>
      <c r="E31" s="95"/>
      <c r="F31" s="95"/>
      <c r="G31" s="119">
        <f t="shared" si="2"/>
        <v>0</v>
      </c>
    </row>
    <row r="32" spans="1:7" ht="21" customHeight="1">
      <c r="A32" s="104" t="s">
        <v>149</v>
      </c>
      <c r="B32" s="106"/>
      <c r="C32" s="106"/>
      <c r="D32" s="128">
        <f t="shared" si="2"/>
        <v>0</v>
      </c>
      <c r="E32" s="106"/>
      <c r="F32" s="106"/>
      <c r="G32" s="129">
        <f t="shared" si="2"/>
        <v>0</v>
      </c>
    </row>
    <row r="33" spans="1:7" ht="24.75" customHeight="1">
      <c r="A33" s="135" t="s">
        <v>150</v>
      </c>
      <c r="B33" s="136">
        <f>B32+B31+B30+B29+B28</f>
        <v>0</v>
      </c>
      <c r="C33" s="137">
        <f>C32+C31+C30+C29+C28</f>
        <v>2689.2</v>
      </c>
      <c r="D33" s="138">
        <f t="shared" si="2"/>
        <v>-2689.2</v>
      </c>
      <c r="E33" s="136">
        <f>E32+E31+E30+E29+E28</f>
        <v>0</v>
      </c>
      <c r="F33" s="137">
        <f>F32+F31+F30+F29+F28</f>
        <v>2117</v>
      </c>
      <c r="G33" s="131">
        <f t="shared" si="2"/>
        <v>-2117</v>
      </c>
    </row>
    <row r="34" spans="1:7" ht="24.75" customHeight="1">
      <c r="A34" s="109" t="s">
        <v>151</v>
      </c>
      <c r="B34" s="139">
        <f>B33+B26+B16</f>
        <v>341808.83</v>
      </c>
      <c r="C34" s="139">
        <f>C33+C26+C16</f>
        <v>553731.28</v>
      </c>
      <c r="D34" s="133">
        <f t="shared" si="2"/>
        <v>-211922.45</v>
      </c>
      <c r="E34" s="139">
        <f>E33+E26+E16</f>
        <v>931717.03</v>
      </c>
      <c r="F34" s="139">
        <f>F33+F26+F16</f>
        <v>957219.76</v>
      </c>
      <c r="G34" s="116">
        <f t="shared" si="2"/>
        <v>-25502.72999999998</v>
      </c>
    </row>
    <row r="35" spans="1:7" ht="24.75" customHeight="1">
      <c r="A35" s="109" t="s">
        <v>152</v>
      </c>
      <c r="B35" s="140"/>
      <c r="C35" s="140"/>
      <c r="D35" s="141">
        <f>'справка № 1-КИС-БАЛАНС'!C22</f>
        <v>823412.69</v>
      </c>
      <c r="E35" s="140"/>
      <c r="F35" s="140"/>
      <c r="G35" s="142">
        <v>808428.169999999</v>
      </c>
    </row>
    <row r="36" spans="1:7" ht="24.75" customHeight="1">
      <c r="A36" s="143" t="s">
        <v>153</v>
      </c>
      <c r="B36" s="144"/>
      <c r="C36" s="144"/>
      <c r="D36" s="145">
        <f>D35+D34</f>
        <v>611490.24</v>
      </c>
      <c r="E36" s="144"/>
      <c r="F36" s="144"/>
      <c r="G36" s="146">
        <f>G35+G34</f>
        <v>782925.439999999</v>
      </c>
    </row>
    <row r="37" spans="1:7" ht="24.75" customHeight="1">
      <c r="A37" s="147" t="s">
        <v>154</v>
      </c>
      <c r="B37" s="148"/>
      <c r="C37" s="148"/>
      <c r="D37" s="149">
        <f>'справка № 1-КИС-БАЛАНС'!B19</f>
        <v>145324.49</v>
      </c>
      <c r="E37" s="148"/>
      <c r="F37" s="148"/>
      <c r="G37" s="150">
        <v>290632</v>
      </c>
    </row>
    <row r="38" spans="2:8" ht="15">
      <c r="B38" s="151"/>
      <c r="C38" s="151"/>
      <c r="D38" s="152"/>
      <c r="E38" s="151"/>
      <c r="F38" s="151"/>
      <c r="G38" s="151"/>
      <c r="H38" s="50"/>
    </row>
    <row r="39" spans="1:8" ht="26.25" customHeight="1">
      <c r="A39" s="86" t="str">
        <f>'справка № 2-КИС-ОД'!A32</f>
        <v>Дата  30/09/2010 г. </v>
      </c>
      <c r="B39" s="412" t="s">
        <v>155</v>
      </c>
      <c r="C39" s="412"/>
      <c r="D39" s="153"/>
      <c r="E39" s="412" t="s">
        <v>156</v>
      </c>
      <c r="F39" s="412"/>
      <c r="G39" s="86"/>
      <c r="H39" s="50"/>
    </row>
    <row r="40" spans="2:8" ht="15">
      <c r="B40" s="406" t="str">
        <f>'справка № 1-КИС-БАЛАНС'!B48</f>
        <v>Димитър Моллов</v>
      </c>
      <c r="C40" s="406"/>
      <c r="D40" s="154"/>
      <c r="E40" s="406" t="str">
        <f>'справка № 2-КИС-ОД'!E33:F33</f>
        <v>Мария Д. Сивкова</v>
      </c>
      <c r="F40" s="406"/>
      <c r="G40" s="151"/>
      <c r="H40" s="50"/>
    </row>
    <row r="41" spans="2:8" ht="15">
      <c r="B41" s="151"/>
      <c r="C41" s="151"/>
      <c r="D41" s="155"/>
      <c r="E41" s="151"/>
      <c r="F41" s="151"/>
      <c r="G41" s="151"/>
      <c r="H41" s="50"/>
    </row>
    <row r="42" spans="2:8" ht="15">
      <c r="B42" s="151"/>
      <c r="C42" s="151"/>
      <c r="D42" s="151"/>
      <c r="E42" s="151"/>
      <c r="F42" s="151"/>
      <c r="G42" s="151"/>
      <c r="H42" s="50"/>
    </row>
    <row r="43" spans="2:8" ht="15">
      <c r="B43" s="151"/>
      <c r="C43" s="151"/>
      <c r="D43" s="151"/>
      <c r="E43" s="406"/>
      <c r="F43" s="406"/>
      <c r="G43" s="151"/>
      <c r="H43" s="50"/>
    </row>
    <row r="44" spans="2:8" ht="15">
      <c r="B44" s="151"/>
      <c r="C44" s="151"/>
      <c r="D44" s="151"/>
      <c r="E44" s="151"/>
      <c r="F44" s="151"/>
      <c r="G44" s="151"/>
      <c r="H44" s="50"/>
    </row>
    <row r="45" spans="2:8" ht="12.75">
      <c r="B45" s="50"/>
      <c r="C45" s="50"/>
      <c r="D45" s="50"/>
      <c r="E45" s="50"/>
      <c r="F45" s="50"/>
      <c r="G45" s="50"/>
      <c r="H45" s="50"/>
    </row>
    <row r="46" spans="2:7" ht="12.75">
      <c r="B46" s="79"/>
      <c r="C46" s="79"/>
      <c r="D46" s="79"/>
      <c r="E46" s="79"/>
      <c r="F46" s="79"/>
      <c r="G46" s="79"/>
    </row>
    <row r="47" spans="2:7" ht="12.75">
      <c r="B47" s="79"/>
      <c r="C47" s="79"/>
      <c r="D47" s="79"/>
      <c r="E47" s="79"/>
      <c r="F47" s="79"/>
      <c r="G47" s="79"/>
    </row>
  </sheetData>
  <sheetProtection selectLockedCells="1" selectUnlockedCells="1"/>
  <mergeCells count="10">
    <mergeCell ref="B40:C40"/>
    <mergeCell ref="E40:F40"/>
    <mergeCell ref="E43:F43"/>
    <mergeCell ref="E1:F1"/>
    <mergeCell ref="A2:F2"/>
    <mergeCell ref="A6:A7"/>
    <mergeCell ref="B6:D6"/>
    <mergeCell ref="E6:G6"/>
    <mergeCell ref="B39:C39"/>
    <mergeCell ref="E39:F39"/>
  </mergeCells>
  <printOptions/>
  <pageMargins left="0.7479166666666667" right="0.7479166666666667" top="0.20972222222222223" bottom="0.3" header="0.5118055555555555" footer="0.25"/>
  <pageSetup horizontalDpi="300" verticalDpi="300" orientation="landscape" paperSize="9" scale="8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zoomScale="85" zoomScaleNormal="85" zoomScalePageLayoutView="0" workbookViewId="0" topLeftCell="A10">
      <selection activeCell="C21" sqref="C21"/>
    </sheetView>
  </sheetViews>
  <sheetFormatPr defaultColWidth="9.140625" defaultRowHeight="12.75"/>
  <cols>
    <col min="1" max="1" width="30.57421875" style="156" customWidth="1"/>
    <col min="2" max="2" width="11.57421875" style="156" customWidth="1"/>
    <col min="3" max="3" width="10.7109375" style="156" customWidth="1"/>
    <col min="4" max="4" width="10.140625" style="156" customWidth="1"/>
    <col min="5" max="5" width="12.140625" style="156" customWidth="1"/>
    <col min="6" max="6" width="9.8515625" style="156" customWidth="1"/>
    <col min="7" max="7" width="19.421875" style="156" customWidth="1"/>
    <col min="8" max="8" width="12.00390625" style="156" customWidth="1"/>
    <col min="9" max="9" width="9.28125" style="38" customWidth="1"/>
    <col min="10" max="16384" width="9.140625" style="38" customWidth="1"/>
  </cols>
  <sheetData>
    <row r="1" spans="6:8" ht="12.75">
      <c r="F1" s="157"/>
      <c r="G1" s="157" t="s">
        <v>157</v>
      </c>
      <c r="H1" s="157"/>
    </row>
    <row r="3" spans="1:8" ht="19.5" customHeight="1">
      <c r="A3" s="415" t="s">
        <v>158</v>
      </c>
      <c r="B3" s="415"/>
      <c r="C3" s="415"/>
      <c r="D3" s="415"/>
      <c r="E3" s="415"/>
      <c r="F3" s="415"/>
      <c r="G3" s="415"/>
      <c r="H3" s="415"/>
    </row>
    <row r="4" spans="1:8" ht="12.75">
      <c r="A4" s="158"/>
      <c r="B4" s="158"/>
      <c r="C4" s="158"/>
      <c r="D4" s="158"/>
      <c r="E4" s="158"/>
      <c r="F4" s="158"/>
      <c r="G4" s="158"/>
      <c r="H4" s="159"/>
    </row>
    <row r="5" spans="1:8" ht="14.25" customHeight="1">
      <c r="A5" s="416" t="str">
        <f>'справка № 3-КИС-ОПП'!A3</f>
        <v>Наименование на КИС: ДФ Статус Нови Акции</v>
      </c>
      <c r="B5" s="416"/>
      <c r="C5" s="160"/>
      <c r="D5" s="160"/>
      <c r="E5" s="160"/>
      <c r="F5" s="161"/>
      <c r="G5" s="417" t="s">
        <v>159</v>
      </c>
      <c r="H5" s="417"/>
    </row>
    <row r="6" spans="1:8" ht="17.25" customHeight="1">
      <c r="A6" s="162" t="str">
        <f>'справка № 3-КИС-ОПП'!A4</f>
        <v>Отчетен период 30/09/2010 г. </v>
      </c>
      <c r="B6" s="160"/>
      <c r="C6" s="160"/>
      <c r="D6" s="160"/>
      <c r="E6" s="163"/>
      <c r="F6" s="163"/>
      <c r="G6" s="163"/>
      <c r="H6" s="161"/>
    </row>
    <row r="7" spans="1:8" ht="12.75">
      <c r="A7" s="164"/>
      <c r="B7" s="164"/>
      <c r="C7" s="164"/>
      <c r="D7" s="164"/>
      <c r="E7" s="165"/>
      <c r="F7" s="165"/>
      <c r="G7" s="165"/>
      <c r="H7" s="166" t="s">
        <v>160</v>
      </c>
    </row>
    <row r="8" spans="1:9" ht="32.25" customHeight="1">
      <c r="A8" s="413" t="s">
        <v>161</v>
      </c>
      <c r="B8" s="413" t="s">
        <v>162</v>
      </c>
      <c r="C8" s="418" t="s">
        <v>163</v>
      </c>
      <c r="D8" s="418"/>
      <c r="E8" s="418"/>
      <c r="F8" s="413" t="s">
        <v>164</v>
      </c>
      <c r="G8" s="413"/>
      <c r="H8" s="413" t="s">
        <v>165</v>
      </c>
      <c r="I8" s="41"/>
    </row>
    <row r="9" spans="1:9" ht="12.75" customHeight="1">
      <c r="A9" s="413"/>
      <c r="B9" s="413"/>
      <c r="C9" s="419" t="s">
        <v>166</v>
      </c>
      <c r="D9" s="413" t="s">
        <v>167</v>
      </c>
      <c r="E9" s="413" t="s">
        <v>168</v>
      </c>
      <c r="F9" s="413" t="s">
        <v>169</v>
      </c>
      <c r="G9" s="413" t="s">
        <v>170</v>
      </c>
      <c r="H9" s="413"/>
      <c r="I9" s="41"/>
    </row>
    <row r="10" spans="1:9" ht="60" customHeight="1">
      <c r="A10" s="413"/>
      <c r="B10" s="413"/>
      <c r="C10" s="419"/>
      <c r="D10" s="413"/>
      <c r="E10" s="413"/>
      <c r="F10" s="413"/>
      <c r="G10" s="413"/>
      <c r="H10" s="413"/>
      <c r="I10" s="41"/>
    </row>
    <row r="11" spans="1:9" s="169" customFormat="1" ht="15">
      <c r="A11" s="167" t="s">
        <v>12</v>
      </c>
      <c r="B11" s="167">
        <v>1</v>
      </c>
      <c r="C11" s="167">
        <v>2</v>
      </c>
      <c r="D11" s="167">
        <v>3</v>
      </c>
      <c r="E11" s="167">
        <v>4</v>
      </c>
      <c r="F11" s="167">
        <v>5</v>
      </c>
      <c r="G11" s="167">
        <v>6</v>
      </c>
      <c r="H11" s="167">
        <v>7</v>
      </c>
      <c r="I11" s="168"/>
    </row>
    <row r="12" spans="1:9" s="169" customFormat="1" ht="28.5">
      <c r="A12" s="170" t="s">
        <v>171</v>
      </c>
      <c r="B12" s="171">
        <v>5827265</v>
      </c>
      <c r="C12" s="167">
        <v>2731596</v>
      </c>
      <c r="D12" s="167">
        <v>0</v>
      </c>
      <c r="E12" s="167">
        <v>0</v>
      </c>
      <c r="F12" s="171">
        <v>4508308</v>
      </c>
      <c r="G12" s="167">
        <v>-8716112</v>
      </c>
      <c r="H12" s="171">
        <v>4351057</v>
      </c>
      <c r="I12" s="168"/>
    </row>
    <row r="13" spans="1:10" s="169" customFormat="1" ht="28.5">
      <c r="A13" s="170" t="s">
        <v>172</v>
      </c>
      <c r="B13" s="171">
        <v>5827265</v>
      </c>
      <c r="C13" s="167">
        <v>2731596</v>
      </c>
      <c r="D13" s="167"/>
      <c r="E13" s="167"/>
      <c r="F13" s="171"/>
      <c r="G13" s="167">
        <v>-4207804</v>
      </c>
      <c r="H13" s="171">
        <v>4351057</v>
      </c>
      <c r="I13" s="172"/>
      <c r="J13" s="172"/>
    </row>
    <row r="14" spans="1:9" s="169" customFormat="1" ht="28.5">
      <c r="A14" s="170" t="s">
        <v>173</v>
      </c>
      <c r="B14" s="171">
        <v>4746820.7136</v>
      </c>
      <c r="C14" s="173">
        <v>3118655</v>
      </c>
      <c r="D14" s="167">
        <v>0</v>
      </c>
      <c r="E14" s="167">
        <v>0</v>
      </c>
      <c r="F14" s="171">
        <v>0</v>
      </c>
      <c r="G14" s="171">
        <v>-4395519</v>
      </c>
      <c r="H14" s="171">
        <v>3469957</v>
      </c>
      <c r="I14" s="168"/>
    </row>
    <row r="15" spans="1:9" s="169" customFormat="1" ht="28.5">
      <c r="A15" s="170" t="s">
        <v>174</v>
      </c>
      <c r="B15" s="174"/>
      <c r="C15" s="174"/>
      <c r="D15" s="174"/>
      <c r="E15" s="174"/>
      <c r="F15" s="174"/>
      <c r="G15" s="174"/>
      <c r="H15" s="175"/>
      <c r="I15" s="168"/>
    </row>
    <row r="16" spans="1:9" ht="30">
      <c r="A16" s="176" t="s">
        <v>175</v>
      </c>
      <c r="B16" s="174"/>
      <c r="C16" s="174"/>
      <c r="D16" s="174"/>
      <c r="E16" s="174"/>
      <c r="F16" s="174"/>
      <c r="G16" s="174"/>
      <c r="H16" s="175"/>
      <c r="I16" s="41"/>
    </row>
    <row r="17" spans="1:9" ht="15">
      <c r="A17" s="176" t="s">
        <v>176</v>
      </c>
      <c r="B17" s="177"/>
      <c r="C17" s="177"/>
      <c r="D17" s="177"/>
      <c r="E17" s="177"/>
      <c r="F17" s="177"/>
      <c r="G17" s="177"/>
      <c r="H17" s="175"/>
      <c r="I17" s="41"/>
    </row>
    <row r="18" spans="1:9" ht="17.25" customHeight="1">
      <c r="A18" s="170" t="s">
        <v>177</v>
      </c>
      <c r="B18" s="177"/>
      <c r="C18" s="177"/>
      <c r="D18" s="177"/>
      <c r="E18" s="177"/>
      <c r="F18" s="177"/>
      <c r="G18" s="177"/>
      <c r="H18" s="175"/>
      <c r="I18" s="41"/>
    </row>
    <row r="19" spans="1:9" ht="34.5" customHeight="1">
      <c r="A19" s="170" t="s">
        <v>178</v>
      </c>
      <c r="B19" s="178">
        <f>B20-B21</f>
        <v>-41016.45999999999</v>
      </c>
      <c r="C19" s="178">
        <f>C20-C21</f>
        <v>11368.14</v>
      </c>
      <c r="D19" s="178"/>
      <c r="E19" s="178"/>
      <c r="F19" s="178"/>
      <c r="G19" s="178"/>
      <c r="H19" s="178">
        <f>B19+C19</f>
        <v>-29648.319999999992</v>
      </c>
      <c r="I19" s="41"/>
    </row>
    <row r="20" spans="1:9" ht="15">
      <c r="A20" s="176" t="s">
        <v>179</v>
      </c>
      <c r="B20" s="179">
        <v>42647.3</v>
      </c>
      <c r="C20" s="180">
        <f>20255.39-395.95+6</f>
        <v>19865.44</v>
      </c>
      <c r="D20" s="174"/>
      <c r="E20" s="174"/>
      <c r="F20" s="174"/>
      <c r="G20" s="174"/>
      <c r="H20" s="175">
        <f>B20+C20</f>
        <v>62512.740000000005</v>
      </c>
      <c r="I20" s="41"/>
    </row>
    <row r="21" spans="1:9" ht="15">
      <c r="A21" s="176" t="s">
        <v>180</v>
      </c>
      <c r="B21" s="179">
        <v>83663.76</v>
      </c>
      <c r="C21" s="180">
        <v>8497.3</v>
      </c>
      <c r="D21" s="174"/>
      <c r="E21" s="174"/>
      <c r="F21" s="174"/>
      <c r="G21" s="174"/>
      <c r="H21" s="175">
        <f>B21+C21</f>
        <v>92161.06</v>
      </c>
      <c r="I21" s="41"/>
    </row>
    <row r="22" spans="1:9" ht="28.5">
      <c r="A22" s="170" t="s">
        <v>181</v>
      </c>
      <c r="B22" s="174"/>
      <c r="C22" s="174"/>
      <c r="D22" s="174"/>
      <c r="E22" s="174"/>
      <c r="F22" s="174"/>
      <c r="G22" s="178">
        <f>'справка № 1-КИС-БАЛАНС'!E18</f>
        <v>145772.92543131992</v>
      </c>
      <c r="H22" s="178">
        <f>G22</f>
        <v>145772.92543131992</v>
      </c>
      <c r="I22" s="41"/>
    </row>
    <row r="23" spans="1:9" ht="30">
      <c r="A23" s="176" t="s">
        <v>182</v>
      </c>
      <c r="B23" s="177"/>
      <c r="C23" s="177"/>
      <c r="D23" s="177"/>
      <c r="E23" s="177"/>
      <c r="F23" s="177"/>
      <c r="G23" s="175"/>
      <c r="H23" s="175"/>
      <c r="I23" s="41"/>
    </row>
    <row r="24" spans="1:9" ht="15">
      <c r="A24" s="176" t="s">
        <v>183</v>
      </c>
      <c r="B24" s="174"/>
      <c r="C24" s="174"/>
      <c r="D24" s="174"/>
      <c r="E24" s="174"/>
      <c r="F24" s="174"/>
      <c r="G24" s="174"/>
      <c r="H24" s="175"/>
      <c r="I24" s="41"/>
    </row>
    <row r="25" spans="1:9" ht="15">
      <c r="A25" s="176" t="s">
        <v>184</v>
      </c>
      <c r="B25" s="177"/>
      <c r="C25" s="177"/>
      <c r="D25" s="177"/>
      <c r="E25" s="177"/>
      <c r="F25" s="177"/>
      <c r="G25" s="177"/>
      <c r="H25" s="175"/>
      <c r="I25" s="41"/>
    </row>
    <row r="26" spans="1:9" ht="15">
      <c r="A26" s="176" t="s">
        <v>185</v>
      </c>
      <c r="B26" s="177"/>
      <c r="C26" s="177"/>
      <c r="D26" s="177"/>
      <c r="E26" s="177"/>
      <c r="F26" s="177"/>
      <c r="G26" s="177"/>
      <c r="H26" s="175"/>
      <c r="I26" s="41"/>
    </row>
    <row r="27" spans="1:9" ht="35.25" customHeight="1">
      <c r="A27" s="176" t="s">
        <v>186</v>
      </c>
      <c r="B27" s="177"/>
      <c r="C27" s="177"/>
      <c r="D27" s="177"/>
      <c r="E27" s="177"/>
      <c r="F27" s="177"/>
      <c r="G27" s="177"/>
      <c r="H27" s="175"/>
      <c r="I27" s="41"/>
    </row>
    <row r="28" spans="1:9" ht="15">
      <c r="A28" s="176" t="s">
        <v>187</v>
      </c>
      <c r="B28" s="174"/>
      <c r="C28" s="174"/>
      <c r="D28" s="174"/>
      <c r="E28" s="174"/>
      <c r="F28" s="174"/>
      <c r="G28" s="174"/>
      <c r="H28" s="175"/>
      <c r="I28" s="41"/>
    </row>
    <row r="29" spans="1:9" ht="15">
      <c r="A29" s="176" t="s">
        <v>188</v>
      </c>
      <c r="B29" s="177"/>
      <c r="C29" s="177"/>
      <c r="D29" s="177"/>
      <c r="E29" s="177"/>
      <c r="F29" s="177"/>
      <c r="G29" s="177"/>
      <c r="H29" s="175"/>
      <c r="I29" s="41"/>
    </row>
    <row r="30" spans="1:9" ht="45">
      <c r="A30" s="176" t="s">
        <v>189</v>
      </c>
      <c r="B30" s="177"/>
      <c r="C30" s="177"/>
      <c r="D30" s="177"/>
      <c r="E30" s="177"/>
      <c r="F30" s="177"/>
      <c r="G30" s="177"/>
      <c r="H30" s="175"/>
      <c r="I30" s="41"/>
    </row>
    <row r="31" spans="1:9" ht="15">
      <c r="A31" s="176" t="s">
        <v>187</v>
      </c>
      <c r="B31" s="174"/>
      <c r="C31" s="174"/>
      <c r="D31" s="174"/>
      <c r="E31" s="174"/>
      <c r="F31" s="174"/>
      <c r="G31" s="174"/>
      <c r="H31" s="175"/>
      <c r="I31" s="41"/>
    </row>
    <row r="32" spans="1:9" ht="15">
      <c r="A32" s="176" t="s">
        <v>188</v>
      </c>
      <c r="B32" s="177"/>
      <c r="C32" s="177"/>
      <c r="D32" s="177"/>
      <c r="E32" s="177"/>
      <c r="F32" s="177"/>
      <c r="G32" s="177"/>
      <c r="H32" s="175"/>
      <c r="I32" s="41"/>
    </row>
    <row r="33" spans="1:9" ht="15">
      <c r="A33" s="176" t="s">
        <v>190</v>
      </c>
      <c r="B33" s="177"/>
      <c r="C33" s="177"/>
      <c r="D33" s="177"/>
      <c r="E33" s="177"/>
      <c r="F33" s="177"/>
      <c r="G33" s="177"/>
      <c r="H33" s="175"/>
      <c r="I33" s="41"/>
    </row>
    <row r="34" spans="1:9" ht="28.5">
      <c r="A34" s="170" t="s">
        <v>191</v>
      </c>
      <c r="B34" s="177">
        <f>B14+B19</f>
        <v>4705804.2536</v>
      </c>
      <c r="C34" s="177">
        <f>C14+C19</f>
        <v>3130023.14</v>
      </c>
      <c r="D34" s="177">
        <f>D14+D19</f>
        <v>0</v>
      </c>
      <c r="E34" s="177">
        <f>E14+E19</f>
        <v>0</v>
      </c>
      <c r="F34" s="177">
        <f>F14+F19</f>
        <v>0</v>
      </c>
      <c r="G34" s="181">
        <f>G14+G22</f>
        <v>-4249746.0745686805</v>
      </c>
      <c r="H34" s="177">
        <f>H14+H19+H22</f>
        <v>3586081.60543132</v>
      </c>
      <c r="I34" s="41"/>
    </row>
    <row r="35" spans="1:9" ht="14.25" customHeight="1">
      <c r="A35" s="176" t="s">
        <v>192</v>
      </c>
      <c r="B35" s="174"/>
      <c r="C35" s="174"/>
      <c r="D35" s="174"/>
      <c r="E35" s="174"/>
      <c r="F35" s="174"/>
      <c r="G35" s="178"/>
      <c r="H35" s="175"/>
      <c r="I35" s="41"/>
    </row>
    <row r="36" spans="1:9" ht="30" customHeight="1">
      <c r="A36" s="182" t="s">
        <v>193</v>
      </c>
      <c r="B36" s="177">
        <f>B34+B35</f>
        <v>4705804.2536</v>
      </c>
      <c r="C36" s="177">
        <f aca="true" t="shared" si="0" ref="C36:H36">C34+C35</f>
        <v>3130023.14</v>
      </c>
      <c r="D36" s="177">
        <f t="shared" si="0"/>
        <v>0</v>
      </c>
      <c r="E36" s="177">
        <f t="shared" si="0"/>
        <v>0</v>
      </c>
      <c r="F36" s="177">
        <f t="shared" si="0"/>
        <v>0</v>
      </c>
      <c r="G36" s="181">
        <f t="shared" si="0"/>
        <v>-4249746.0745686805</v>
      </c>
      <c r="H36" s="177">
        <f t="shared" si="0"/>
        <v>3586081.60543132</v>
      </c>
      <c r="I36" s="41"/>
    </row>
    <row r="37" spans="8:9" ht="15">
      <c r="H37" s="183"/>
      <c r="I37" s="41"/>
    </row>
    <row r="38" spans="1:9" ht="26.25" customHeight="1">
      <c r="A38" s="184" t="str">
        <f>'справка № 2-КИС-ОД'!A32</f>
        <v>Дата  30/09/2010 г. </v>
      </c>
      <c r="B38" s="185" t="s">
        <v>194</v>
      </c>
      <c r="C38" s="186"/>
      <c r="D38" s="186"/>
      <c r="E38" s="187" t="s">
        <v>195</v>
      </c>
      <c r="F38" s="188"/>
      <c r="I38" s="41"/>
    </row>
    <row r="39" spans="3:9" ht="30.75" customHeight="1">
      <c r="C39" s="156" t="str">
        <f>'справка № 3-КИС-ОПП'!B40</f>
        <v>Димитър Моллов</v>
      </c>
      <c r="F39" s="156" t="str">
        <f>'справка № 3-КИС-ОПП'!E40</f>
        <v>Мария Д. Сивкова</v>
      </c>
      <c r="I39" s="189"/>
    </row>
    <row r="40" spans="1:9" ht="15">
      <c r="A40" s="190"/>
      <c r="B40" s="191"/>
      <c r="C40" s="191"/>
      <c r="D40" s="191"/>
      <c r="E40" s="191"/>
      <c r="F40" s="191"/>
      <c r="G40" s="191"/>
      <c r="H40" s="192"/>
      <c r="I40" s="189"/>
    </row>
    <row r="41" spans="1:9" ht="15">
      <c r="A41" s="193"/>
      <c r="B41" s="194"/>
      <c r="C41" s="194"/>
      <c r="D41" s="194"/>
      <c r="E41" s="194"/>
      <c r="F41" s="194"/>
      <c r="G41" s="194"/>
      <c r="H41" s="195"/>
      <c r="I41" s="41"/>
    </row>
    <row r="42" spans="8:9" ht="15" customHeight="1">
      <c r="H42" s="414"/>
      <c r="I42" s="414"/>
    </row>
    <row r="43" spans="1:9" ht="15">
      <c r="A43" s="190"/>
      <c r="B43" s="190"/>
      <c r="C43" s="190"/>
      <c r="D43" s="190"/>
      <c r="E43" s="190"/>
      <c r="F43" s="190"/>
      <c r="G43" s="190"/>
      <c r="H43" s="190"/>
      <c r="I43" s="41"/>
    </row>
    <row r="44" spans="1:9" ht="15">
      <c r="A44" s="190"/>
      <c r="B44" s="190"/>
      <c r="C44" s="190"/>
      <c r="D44" s="190"/>
      <c r="E44" s="190"/>
      <c r="F44" s="190"/>
      <c r="G44" s="190"/>
      <c r="H44" s="190"/>
      <c r="I44" s="41"/>
    </row>
    <row r="45" spans="1:9" ht="15">
      <c r="A45" s="190"/>
      <c r="B45" s="190"/>
      <c r="C45" s="190"/>
      <c r="D45" s="190"/>
      <c r="E45" s="190"/>
      <c r="F45" s="190"/>
      <c r="G45" s="190"/>
      <c r="H45" s="190"/>
      <c r="I45" s="41"/>
    </row>
    <row r="46" spans="1:9" ht="15">
      <c r="A46" s="190"/>
      <c r="B46" s="190"/>
      <c r="C46" s="190"/>
      <c r="D46" s="190"/>
      <c r="E46" s="190"/>
      <c r="F46" s="190"/>
      <c r="G46" s="190"/>
      <c r="H46" s="190"/>
      <c r="I46" s="41"/>
    </row>
    <row r="47" spans="1:9" ht="15">
      <c r="A47" s="190"/>
      <c r="B47" s="190"/>
      <c r="C47" s="190"/>
      <c r="D47" s="190"/>
      <c r="E47" s="190"/>
      <c r="F47" s="190"/>
      <c r="G47" s="190"/>
      <c r="H47" s="190"/>
      <c r="I47" s="41"/>
    </row>
    <row r="48" spans="1:9" ht="15">
      <c r="A48" s="190"/>
      <c r="B48" s="190"/>
      <c r="C48" s="190"/>
      <c r="D48" s="190"/>
      <c r="E48" s="190"/>
      <c r="F48" s="190"/>
      <c r="G48" s="190"/>
      <c r="H48" s="190"/>
      <c r="I48" s="41"/>
    </row>
    <row r="49" spans="1:9" ht="15">
      <c r="A49" s="190"/>
      <c r="B49" s="190"/>
      <c r="C49" s="190"/>
      <c r="D49" s="190"/>
      <c r="E49" s="190"/>
      <c r="F49" s="190"/>
      <c r="G49" s="190"/>
      <c r="H49" s="190"/>
      <c r="I49" s="41"/>
    </row>
    <row r="50" spans="1:9" ht="15">
      <c r="A50" s="190"/>
      <c r="B50" s="190"/>
      <c r="C50" s="190"/>
      <c r="D50" s="190"/>
      <c r="E50" s="190"/>
      <c r="F50" s="190"/>
      <c r="G50" s="190"/>
      <c r="H50" s="190"/>
      <c r="I50" s="41"/>
    </row>
    <row r="51" spans="1:9" ht="15">
      <c r="A51" s="190"/>
      <c r="B51" s="190"/>
      <c r="C51" s="190"/>
      <c r="D51" s="190"/>
      <c r="E51" s="190"/>
      <c r="F51" s="190"/>
      <c r="G51" s="190"/>
      <c r="H51" s="190"/>
      <c r="I51" s="41"/>
    </row>
    <row r="52" spans="1:9" ht="15">
      <c r="A52" s="190"/>
      <c r="B52" s="190"/>
      <c r="C52" s="190"/>
      <c r="D52" s="190"/>
      <c r="E52" s="190"/>
      <c r="F52" s="190"/>
      <c r="G52" s="190"/>
      <c r="H52" s="190"/>
      <c r="I52" s="41"/>
    </row>
    <row r="53" spans="1:9" ht="15">
      <c r="A53" s="190"/>
      <c r="B53" s="190"/>
      <c r="C53" s="190"/>
      <c r="D53" s="190"/>
      <c r="E53" s="190"/>
      <c r="F53" s="190"/>
      <c r="G53" s="190"/>
      <c r="H53" s="190"/>
      <c r="I53" s="41"/>
    </row>
    <row r="54" spans="1:9" ht="15">
      <c r="A54" s="190"/>
      <c r="B54" s="190"/>
      <c r="C54" s="190"/>
      <c r="D54" s="190"/>
      <c r="E54" s="190"/>
      <c r="F54" s="190"/>
      <c r="G54" s="190"/>
      <c r="H54" s="190"/>
      <c r="I54" s="41"/>
    </row>
    <row r="55" spans="1:9" ht="15">
      <c r="A55" s="190"/>
      <c r="B55" s="190"/>
      <c r="C55" s="190"/>
      <c r="D55" s="190"/>
      <c r="E55" s="190"/>
      <c r="F55" s="190"/>
      <c r="G55" s="190"/>
      <c r="H55" s="190"/>
      <c r="I55" s="41"/>
    </row>
    <row r="56" spans="1:9" ht="15">
      <c r="A56" s="190"/>
      <c r="B56" s="190"/>
      <c r="C56" s="190"/>
      <c r="D56" s="190"/>
      <c r="E56" s="190"/>
      <c r="F56" s="190"/>
      <c r="G56" s="190"/>
      <c r="H56" s="190"/>
      <c r="I56" s="41"/>
    </row>
    <row r="57" spans="1:9" ht="15">
      <c r="A57" s="190"/>
      <c r="B57" s="190"/>
      <c r="C57" s="190"/>
      <c r="D57" s="190"/>
      <c r="E57" s="190"/>
      <c r="F57" s="190"/>
      <c r="G57" s="190"/>
      <c r="H57" s="190"/>
      <c r="I57" s="41"/>
    </row>
    <row r="58" spans="1:9" ht="15">
      <c r="A58" s="190"/>
      <c r="B58" s="190"/>
      <c r="C58" s="190"/>
      <c r="D58" s="190"/>
      <c r="E58" s="190"/>
      <c r="F58" s="190"/>
      <c r="G58" s="190"/>
      <c r="H58" s="190"/>
      <c r="I58" s="41"/>
    </row>
    <row r="59" spans="1:9" ht="15">
      <c r="A59" s="190"/>
      <c r="B59" s="190"/>
      <c r="C59" s="190"/>
      <c r="D59" s="190"/>
      <c r="E59" s="190"/>
      <c r="F59" s="190"/>
      <c r="G59" s="190"/>
      <c r="H59" s="190"/>
      <c r="I59" s="41"/>
    </row>
    <row r="60" spans="1:9" ht="15">
      <c r="A60" s="190"/>
      <c r="B60" s="190"/>
      <c r="C60" s="190"/>
      <c r="D60" s="190"/>
      <c r="E60" s="190"/>
      <c r="F60" s="190"/>
      <c r="G60" s="190"/>
      <c r="H60" s="190"/>
      <c r="I60" s="41"/>
    </row>
    <row r="61" spans="1:9" ht="15">
      <c r="A61" s="190"/>
      <c r="B61" s="190"/>
      <c r="C61" s="190"/>
      <c r="D61" s="190"/>
      <c r="E61" s="190"/>
      <c r="F61" s="190"/>
      <c r="G61" s="190"/>
      <c r="H61" s="190"/>
      <c r="I61" s="41"/>
    </row>
    <row r="62" spans="1:9" ht="15">
      <c r="A62" s="190"/>
      <c r="B62" s="190"/>
      <c r="C62" s="190"/>
      <c r="D62" s="190"/>
      <c r="E62" s="190"/>
      <c r="F62" s="190"/>
      <c r="G62" s="190"/>
      <c r="H62" s="190"/>
      <c r="I62" s="41"/>
    </row>
    <row r="63" spans="1:9" ht="15">
      <c r="A63" s="190"/>
      <c r="B63" s="190"/>
      <c r="C63" s="190"/>
      <c r="D63" s="190"/>
      <c r="E63" s="190"/>
      <c r="F63" s="190"/>
      <c r="G63" s="190"/>
      <c r="H63" s="190"/>
      <c r="I63" s="41"/>
    </row>
    <row r="64" spans="1:9" ht="15">
      <c r="A64" s="190"/>
      <c r="B64" s="190"/>
      <c r="C64" s="190"/>
      <c r="D64" s="190"/>
      <c r="E64" s="190"/>
      <c r="F64" s="190"/>
      <c r="G64" s="190"/>
      <c r="H64" s="190"/>
      <c r="I64" s="41"/>
    </row>
    <row r="65" spans="1:9" ht="15">
      <c r="A65" s="190"/>
      <c r="B65" s="190"/>
      <c r="C65" s="190"/>
      <c r="D65" s="190"/>
      <c r="E65" s="190"/>
      <c r="F65" s="190"/>
      <c r="G65" s="190"/>
      <c r="H65" s="190"/>
      <c r="I65" s="41"/>
    </row>
    <row r="66" spans="1:9" ht="15">
      <c r="A66" s="190"/>
      <c r="B66" s="190"/>
      <c r="C66" s="190"/>
      <c r="D66" s="190"/>
      <c r="E66" s="190"/>
      <c r="F66" s="190"/>
      <c r="G66" s="190"/>
      <c r="H66" s="190"/>
      <c r="I66" s="41"/>
    </row>
    <row r="67" spans="1:9" ht="15">
      <c r="A67" s="190"/>
      <c r="B67" s="190"/>
      <c r="C67" s="190"/>
      <c r="D67" s="190"/>
      <c r="E67" s="190"/>
      <c r="F67" s="190"/>
      <c r="G67" s="190"/>
      <c r="H67" s="190"/>
      <c r="I67" s="41"/>
    </row>
    <row r="68" spans="1:9" ht="15">
      <c r="A68" s="190"/>
      <c r="B68" s="190"/>
      <c r="C68" s="190"/>
      <c r="D68" s="190"/>
      <c r="E68" s="190"/>
      <c r="F68" s="190"/>
      <c r="G68" s="190"/>
      <c r="H68" s="190"/>
      <c r="I68" s="41"/>
    </row>
    <row r="69" spans="1:9" ht="15">
      <c r="A69" s="190"/>
      <c r="B69" s="190"/>
      <c r="C69" s="190"/>
      <c r="D69" s="190"/>
      <c r="E69" s="190"/>
      <c r="F69" s="190"/>
      <c r="G69" s="190"/>
      <c r="H69" s="190"/>
      <c r="I69" s="41"/>
    </row>
    <row r="70" spans="1:9" ht="15">
      <c r="A70" s="190"/>
      <c r="B70" s="190"/>
      <c r="C70" s="190"/>
      <c r="D70" s="190"/>
      <c r="E70" s="190"/>
      <c r="F70" s="190"/>
      <c r="G70" s="190"/>
      <c r="H70" s="190"/>
      <c r="I70" s="41"/>
    </row>
    <row r="71" spans="1:9" ht="15">
      <c r="A71" s="190"/>
      <c r="B71" s="190"/>
      <c r="C71" s="190"/>
      <c r="D71" s="190"/>
      <c r="E71" s="190"/>
      <c r="F71" s="190"/>
      <c r="G71" s="190"/>
      <c r="H71" s="190"/>
      <c r="I71" s="41"/>
    </row>
    <row r="72" spans="1:9" ht="15">
      <c r="A72" s="190"/>
      <c r="B72" s="190"/>
      <c r="C72" s="190"/>
      <c r="D72" s="190"/>
      <c r="E72" s="190"/>
      <c r="F72" s="190"/>
      <c r="G72" s="190"/>
      <c r="H72" s="190"/>
      <c r="I72" s="41"/>
    </row>
    <row r="73" spans="1:9" ht="15">
      <c r="A73" s="190"/>
      <c r="B73" s="190"/>
      <c r="C73" s="190"/>
      <c r="D73" s="190"/>
      <c r="E73" s="190"/>
      <c r="F73" s="190"/>
      <c r="G73" s="190"/>
      <c r="H73" s="190"/>
      <c r="I73" s="41"/>
    </row>
    <row r="74" spans="1:9" ht="15">
      <c r="A74" s="190"/>
      <c r="B74" s="190"/>
      <c r="C74" s="190"/>
      <c r="D74" s="190"/>
      <c r="E74" s="190"/>
      <c r="F74" s="190"/>
      <c r="G74" s="190"/>
      <c r="H74" s="190"/>
      <c r="I74" s="41"/>
    </row>
    <row r="75" spans="1:9" ht="15">
      <c r="A75" s="190"/>
      <c r="B75" s="190"/>
      <c r="C75" s="190"/>
      <c r="D75" s="190"/>
      <c r="E75" s="190"/>
      <c r="F75" s="190"/>
      <c r="G75" s="190"/>
      <c r="H75" s="190"/>
      <c r="I75" s="41"/>
    </row>
    <row r="76" spans="1:9" ht="15">
      <c r="A76" s="190"/>
      <c r="B76" s="190"/>
      <c r="C76" s="190"/>
      <c r="D76" s="190"/>
      <c r="E76" s="190"/>
      <c r="F76" s="190"/>
      <c r="G76" s="190"/>
      <c r="H76" s="190"/>
      <c r="I76" s="41"/>
    </row>
    <row r="77" spans="1:9" ht="15">
      <c r="A77" s="190"/>
      <c r="B77" s="190"/>
      <c r="C77" s="190"/>
      <c r="D77" s="190"/>
      <c r="E77" s="190"/>
      <c r="F77" s="190"/>
      <c r="G77" s="190"/>
      <c r="H77" s="190"/>
      <c r="I77" s="41"/>
    </row>
    <row r="78" spans="1:9" ht="15">
      <c r="A78" s="190"/>
      <c r="B78" s="190"/>
      <c r="C78" s="190"/>
      <c r="D78" s="190"/>
      <c r="E78" s="190"/>
      <c r="F78" s="190"/>
      <c r="G78" s="190"/>
      <c r="H78" s="190"/>
      <c r="I78" s="41"/>
    </row>
    <row r="79" spans="1:9" ht="15">
      <c r="A79" s="190"/>
      <c r="B79" s="190"/>
      <c r="C79" s="190"/>
      <c r="D79" s="190"/>
      <c r="E79" s="190"/>
      <c r="F79" s="190"/>
      <c r="G79" s="190"/>
      <c r="H79" s="190"/>
      <c r="I79" s="41"/>
    </row>
    <row r="80" spans="1:9" ht="15">
      <c r="A80" s="190"/>
      <c r="B80" s="190"/>
      <c r="C80" s="190"/>
      <c r="D80" s="190"/>
      <c r="E80" s="190"/>
      <c r="F80" s="190"/>
      <c r="G80" s="190"/>
      <c r="H80" s="190"/>
      <c r="I80" s="41"/>
    </row>
    <row r="81" spans="1:9" ht="15">
      <c r="A81" s="190"/>
      <c r="B81" s="190"/>
      <c r="C81" s="190"/>
      <c r="D81" s="190"/>
      <c r="E81" s="190"/>
      <c r="F81" s="190"/>
      <c r="G81" s="190"/>
      <c r="H81" s="190"/>
      <c r="I81" s="41"/>
    </row>
    <row r="82" spans="1:9" ht="15">
      <c r="A82" s="190"/>
      <c r="B82" s="190"/>
      <c r="C82" s="190"/>
      <c r="D82" s="190"/>
      <c r="E82" s="190"/>
      <c r="F82" s="190"/>
      <c r="G82" s="190"/>
      <c r="H82" s="190"/>
      <c r="I82" s="41"/>
    </row>
    <row r="83" spans="1:9" ht="15">
      <c r="A83" s="190"/>
      <c r="B83" s="190"/>
      <c r="C83" s="190"/>
      <c r="D83" s="190"/>
      <c r="E83" s="190"/>
      <c r="F83" s="190"/>
      <c r="G83" s="190"/>
      <c r="H83" s="190"/>
      <c r="I83" s="41"/>
    </row>
    <row r="84" spans="1:9" ht="15">
      <c r="A84" s="190"/>
      <c r="B84" s="190"/>
      <c r="C84" s="190"/>
      <c r="D84" s="190"/>
      <c r="E84" s="190"/>
      <c r="F84" s="190"/>
      <c r="G84" s="190"/>
      <c r="H84" s="190"/>
      <c r="I84" s="41"/>
    </row>
    <row r="85" spans="1:9" ht="15">
      <c r="A85" s="190"/>
      <c r="B85" s="190"/>
      <c r="C85" s="190"/>
      <c r="D85" s="190"/>
      <c r="E85" s="190"/>
      <c r="F85" s="190"/>
      <c r="G85" s="190"/>
      <c r="H85" s="190"/>
      <c r="I85" s="41"/>
    </row>
    <row r="86" spans="1:9" ht="15">
      <c r="A86" s="190"/>
      <c r="B86" s="190"/>
      <c r="C86" s="190"/>
      <c r="D86" s="190"/>
      <c r="E86" s="190"/>
      <c r="F86" s="190"/>
      <c r="G86" s="190"/>
      <c r="H86" s="190"/>
      <c r="I86" s="41"/>
    </row>
    <row r="87" spans="1:9" ht="15">
      <c r="A87" s="190"/>
      <c r="B87" s="190"/>
      <c r="C87" s="190"/>
      <c r="D87" s="190"/>
      <c r="E87" s="190"/>
      <c r="F87" s="190"/>
      <c r="G87" s="190"/>
      <c r="H87" s="190"/>
      <c r="I87" s="41"/>
    </row>
    <row r="88" spans="1:9" ht="15">
      <c r="A88" s="190"/>
      <c r="B88" s="190"/>
      <c r="C88" s="190"/>
      <c r="D88" s="190"/>
      <c r="E88" s="190"/>
      <c r="F88" s="190"/>
      <c r="G88" s="190"/>
      <c r="H88" s="190"/>
      <c r="I88" s="41"/>
    </row>
    <row r="89" spans="1:9" ht="15">
      <c r="A89" s="190"/>
      <c r="B89" s="190"/>
      <c r="C89" s="190"/>
      <c r="D89" s="190"/>
      <c r="E89" s="190"/>
      <c r="F89" s="190"/>
      <c r="G89" s="190"/>
      <c r="H89" s="190"/>
      <c r="I89" s="41"/>
    </row>
    <row r="90" spans="1:9" ht="15">
      <c r="A90" s="190"/>
      <c r="B90" s="190"/>
      <c r="C90" s="190"/>
      <c r="D90" s="190"/>
      <c r="E90" s="190"/>
      <c r="F90" s="190"/>
      <c r="G90" s="190"/>
      <c r="H90" s="190"/>
      <c r="I90" s="41"/>
    </row>
    <row r="91" spans="1:9" ht="15">
      <c r="A91" s="190"/>
      <c r="B91" s="190"/>
      <c r="C91" s="190"/>
      <c r="D91" s="190"/>
      <c r="E91" s="190"/>
      <c r="F91" s="190"/>
      <c r="G91" s="190"/>
      <c r="H91" s="190"/>
      <c r="I91" s="41"/>
    </row>
    <row r="92" spans="1:9" ht="15">
      <c r="A92" s="190"/>
      <c r="B92" s="190"/>
      <c r="C92" s="190"/>
      <c r="D92" s="190"/>
      <c r="E92" s="190"/>
      <c r="F92" s="190"/>
      <c r="G92" s="190"/>
      <c r="H92" s="190"/>
      <c r="I92" s="41"/>
    </row>
    <row r="93" spans="1:9" ht="15">
      <c r="A93" s="190"/>
      <c r="B93" s="190"/>
      <c r="C93" s="190"/>
      <c r="D93" s="190"/>
      <c r="E93" s="190"/>
      <c r="F93" s="190"/>
      <c r="G93" s="190"/>
      <c r="H93" s="190"/>
      <c r="I93" s="41"/>
    </row>
    <row r="94" spans="1:9" ht="15">
      <c r="A94" s="190"/>
      <c r="B94" s="190"/>
      <c r="C94" s="190"/>
      <c r="D94" s="190"/>
      <c r="E94" s="190"/>
      <c r="F94" s="190"/>
      <c r="G94" s="190"/>
      <c r="H94" s="190"/>
      <c r="I94" s="41"/>
    </row>
    <row r="95" spans="1:9" ht="15">
      <c r="A95" s="190"/>
      <c r="B95" s="190"/>
      <c r="C95" s="190"/>
      <c r="D95" s="190"/>
      <c r="E95" s="190"/>
      <c r="F95" s="190"/>
      <c r="G95" s="190"/>
      <c r="H95" s="190"/>
      <c r="I95" s="41"/>
    </row>
    <row r="96" spans="1:9" ht="15">
      <c r="A96" s="190"/>
      <c r="B96" s="190"/>
      <c r="C96" s="190"/>
      <c r="D96" s="190"/>
      <c r="E96" s="190"/>
      <c r="F96" s="190"/>
      <c r="G96" s="190"/>
      <c r="H96" s="190"/>
      <c r="I96" s="41"/>
    </row>
    <row r="97" spans="1:9" ht="15">
      <c r="A97" s="190"/>
      <c r="B97" s="190"/>
      <c r="C97" s="190"/>
      <c r="D97" s="190"/>
      <c r="E97" s="190"/>
      <c r="F97" s="190"/>
      <c r="G97" s="190"/>
      <c r="H97" s="190"/>
      <c r="I97" s="41"/>
    </row>
    <row r="98" spans="1:9" ht="15">
      <c r="A98" s="190"/>
      <c r="B98" s="190"/>
      <c r="C98" s="190"/>
      <c r="D98" s="190"/>
      <c r="E98" s="190"/>
      <c r="F98" s="190"/>
      <c r="G98" s="190"/>
      <c r="H98" s="190"/>
      <c r="I98" s="41"/>
    </row>
    <row r="99" spans="1:9" ht="15">
      <c r="A99" s="190"/>
      <c r="B99" s="190"/>
      <c r="C99" s="190"/>
      <c r="D99" s="190"/>
      <c r="E99" s="190"/>
      <c r="F99" s="190"/>
      <c r="G99" s="190"/>
      <c r="H99" s="190"/>
      <c r="I99" s="41"/>
    </row>
    <row r="100" spans="1:9" ht="15">
      <c r="A100" s="190"/>
      <c r="B100" s="190"/>
      <c r="C100" s="190"/>
      <c r="D100" s="190"/>
      <c r="E100" s="190"/>
      <c r="F100" s="190"/>
      <c r="G100" s="190"/>
      <c r="H100" s="190"/>
      <c r="I100" s="41"/>
    </row>
    <row r="101" spans="1:9" ht="15">
      <c r="A101" s="190"/>
      <c r="B101" s="190"/>
      <c r="C101" s="190"/>
      <c r="D101" s="190"/>
      <c r="E101" s="190"/>
      <c r="F101" s="190"/>
      <c r="G101" s="190"/>
      <c r="H101" s="190"/>
      <c r="I101" s="41"/>
    </row>
    <row r="102" spans="1:9" ht="15">
      <c r="A102" s="190"/>
      <c r="B102" s="190"/>
      <c r="C102" s="190"/>
      <c r="D102" s="190"/>
      <c r="E102" s="190"/>
      <c r="F102" s="190"/>
      <c r="G102" s="190"/>
      <c r="H102" s="190"/>
      <c r="I102" s="41"/>
    </row>
    <row r="103" spans="1:9" ht="15">
      <c r="A103" s="190"/>
      <c r="B103" s="190"/>
      <c r="C103" s="190"/>
      <c r="D103" s="190"/>
      <c r="E103" s="190"/>
      <c r="F103" s="190"/>
      <c r="G103" s="190"/>
      <c r="H103" s="190"/>
      <c r="I103" s="41"/>
    </row>
    <row r="104" spans="1:9" ht="15">
      <c r="A104" s="190"/>
      <c r="B104" s="190"/>
      <c r="C104" s="190"/>
      <c r="D104" s="190"/>
      <c r="E104" s="190"/>
      <c r="F104" s="190"/>
      <c r="G104" s="190"/>
      <c r="H104" s="190"/>
      <c r="I104" s="41"/>
    </row>
    <row r="105" spans="1:9" ht="15">
      <c r="A105" s="190"/>
      <c r="B105" s="190"/>
      <c r="C105" s="190"/>
      <c r="D105" s="190"/>
      <c r="E105" s="190"/>
      <c r="F105" s="190"/>
      <c r="G105" s="190"/>
      <c r="H105" s="190"/>
      <c r="I105" s="41"/>
    </row>
    <row r="106" spans="1:9" ht="15">
      <c r="A106" s="190"/>
      <c r="B106" s="190"/>
      <c r="C106" s="190"/>
      <c r="D106" s="190"/>
      <c r="E106" s="190"/>
      <c r="F106" s="190"/>
      <c r="G106" s="190"/>
      <c r="H106" s="190"/>
      <c r="I106" s="41"/>
    </row>
    <row r="107" spans="1:9" ht="15">
      <c r="A107" s="190"/>
      <c r="B107" s="190"/>
      <c r="C107" s="190"/>
      <c r="D107" s="190"/>
      <c r="E107" s="190"/>
      <c r="F107" s="190"/>
      <c r="G107" s="190"/>
      <c r="H107" s="190"/>
      <c r="I107" s="41"/>
    </row>
    <row r="108" spans="1:9" ht="15">
      <c r="A108" s="190"/>
      <c r="B108" s="190"/>
      <c r="C108" s="190"/>
      <c r="D108" s="190"/>
      <c r="E108" s="190"/>
      <c r="F108" s="190"/>
      <c r="G108" s="190"/>
      <c r="H108" s="190"/>
      <c r="I108" s="41"/>
    </row>
    <row r="109" spans="1:9" ht="15">
      <c r="A109" s="190"/>
      <c r="B109" s="190"/>
      <c r="C109" s="190"/>
      <c r="D109" s="190"/>
      <c r="E109" s="190"/>
      <c r="F109" s="190"/>
      <c r="G109" s="190"/>
      <c r="H109" s="190"/>
      <c r="I109" s="41"/>
    </row>
    <row r="110" spans="1:9" ht="15">
      <c r="A110" s="190"/>
      <c r="B110" s="190"/>
      <c r="C110" s="190"/>
      <c r="D110" s="190"/>
      <c r="E110" s="190"/>
      <c r="F110" s="190"/>
      <c r="G110" s="190"/>
      <c r="H110" s="190"/>
      <c r="I110" s="41"/>
    </row>
    <row r="111" spans="1:9" ht="15">
      <c r="A111" s="190"/>
      <c r="B111" s="190"/>
      <c r="C111" s="190"/>
      <c r="D111" s="190"/>
      <c r="E111" s="190"/>
      <c r="F111" s="190"/>
      <c r="G111" s="190"/>
      <c r="H111" s="190"/>
      <c r="I111" s="41"/>
    </row>
    <row r="112" spans="1:9" ht="15">
      <c r="A112" s="190"/>
      <c r="B112" s="190"/>
      <c r="C112" s="190"/>
      <c r="D112" s="190"/>
      <c r="E112" s="190"/>
      <c r="F112" s="190"/>
      <c r="G112" s="190"/>
      <c r="H112" s="190"/>
      <c r="I112" s="41"/>
    </row>
    <row r="113" spans="1:9" ht="15">
      <c r="A113" s="190"/>
      <c r="B113" s="190"/>
      <c r="C113" s="190"/>
      <c r="D113" s="190"/>
      <c r="E113" s="190"/>
      <c r="F113" s="190"/>
      <c r="G113" s="190"/>
      <c r="H113" s="190"/>
      <c r="I113" s="41"/>
    </row>
    <row r="114" spans="1:9" ht="15">
      <c r="A114" s="190"/>
      <c r="B114" s="190"/>
      <c r="C114" s="190"/>
      <c r="D114" s="190"/>
      <c r="E114" s="190"/>
      <c r="F114" s="190"/>
      <c r="G114" s="190"/>
      <c r="H114" s="190"/>
      <c r="I114" s="41"/>
    </row>
    <row r="115" spans="1:9" ht="15">
      <c r="A115" s="190"/>
      <c r="B115" s="190"/>
      <c r="C115" s="190"/>
      <c r="D115" s="190"/>
      <c r="E115" s="190"/>
      <c r="F115" s="190"/>
      <c r="G115" s="190"/>
      <c r="H115" s="190"/>
      <c r="I115" s="41"/>
    </row>
    <row r="116" spans="1:9" ht="15">
      <c r="A116" s="190"/>
      <c r="B116" s="190"/>
      <c r="C116" s="190"/>
      <c r="D116" s="190"/>
      <c r="E116" s="190"/>
      <c r="F116" s="190"/>
      <c r="G116" s="190"/>
      <c r="H116" s="190"/>
      <c r="I116" s="41"/>
    </row>
    <row r="117" spans="1:9" ht="15">
      <c r="A117" s="190"/>
      <c r="B117" s="190"/>
      <c r="C117" s="190"/>
      <c r="D117" s="190"/>
      <c r="E117" s="190"/>
      <c r="F117" s="190"/>
      <c r="G117" s="190"/>
      <c r="H117" s="190"/>
      <c r="I117" s="41"/>
    </row>
    <row r="118" spans="1:9" ht="15">
      <c r="A118" s="190"/>
      <c r="B118" s="190"/>
      <c r="C118" s="190"/>
      <c r="D118" s="190"/>
      <c r="E118" s="190"/>
      <c r="F118" s="190"/>
      <c r="G118" s="190"/>
      <c r="H118" s="190"/>
      <c r="I118" s="41"/>
    </row>
    <row r="119" spans="1:9" ht="15">
      <c r="A119" s="190"/>
      <c r="B119" s="190"/>
      <c r="C119" s="190"/>
      <c r="D119" s="190"/>
      <c r="E119" s="190"/>
      <c r="F119" s="190"/>
      <c r="G119" s="190"/>
      <c r="H119" s="190"/>
      <c r="I119" s="41"/>
    </row>
    <row r="120" spans="1:9" ht="15">
      <c r="A120" s="190"/>
      <c r="B120" s="190"/>
      <c r="C120" s="190"/>
      <c r="D120" s="190"/>
      <c r="E120" s="190"/>
      <c r="F120" s="190"/>
      <c r="G120" s="190"/>
      <c r="H120" s="190"/>
      <c r="I120" s="41"/>
    </row>
    <row r="121" spans="1:9" ht="15">
      <c r="A121" s="190"/>
      <c r="B121" s="190"/>
      <c r="C121" s="190"/>
      <c r="D121" s="190"/>
      <c r="E121" s="190"/>
      <c r="F121" s="190"/>
      <c r="G121" s="190"/>
      <c r="H121" s="190"/>
      <c r="I121" s="41"/>
    </row>
    <row r="122" spans="1:9" ht="15">
      <c r="A122" s="190"/>
      <c r="B122" s="190"/>
      <c r="C122" s="190"/>
      <c r="D122" s="190"/>
      <c r="E122" s="190"/>
      <c r="F122" s="190"/>
      <c r="G122" s="190"/>
      <c r="H122" s="190"/>
      <c r="I122" s="41"/>
    </row>
    <row r="123" spans="1:9" ht="15">
      <c r="A123" s="190"/>
      <c r="B123" s="190"/>
      <c r="C123" s="190"/>
      <c r="D123" s="190"/>
      <c r="E123" s="190"/>
      <c r="F123" s="190"/>
      <c r="G123" s="190"/>
      <c r="H123" s="190"/>
      <c r="I123" s="41"/>
    </row>
    <row r="124" spans="1:9" ht="15">
      <c r="A124" s="190"/>
      <c r="B124" s="190"/>
      <c r="C124" s="190"/>
      <c r="D124" s="190"/>
      <c r="E124" s="190"/>
      <c r="F124" s="190"/>
      <c r="G124" s="190"/>
      <c r="H124" s="190"/>
      <c r="I124" s="41"/>
    </row>
    <row r="125" spans="1:9" ht="15">
      <c r="A125" s="190"/>
      <c r="B125" s="190"/>
      <c r="C125" s="190"/>
      <c r="D125" s="190"/>
      <c r="E125" s="190"/>
      <c r="F125" s="190"/>
      <c r="G125" s="190"/>
      <c r="H125" s="190"/>
      <c r="I125" s="41"/>
    </row>
    <row r="126" spans="1:9" ht="15">
      <c r="A126" s="190"/>
      <c r="B126" s="190"/>
      <c r="C126" s="190"/>
      <c r="D126" s="190"/>
      <c r="E126" s="190"/>
      <c r="F126" s="190"/>
      <c r="G126" s="190"/>
      <c r="H126" s="190"/>
      <c r="I126" s="41"/>
    </row>
    <row r="127" spans="1:9" ht="15">
      <c r="A127" s="190"/>
      <c r="B127" s="190"/>
      <c r="C127" s="190"/>
      <c r="D127" s="190"/>
      <c r="E127" s="190"/>
      <c r="F127" s="190"/>
      <c r="G127" s="190"/>
      <c r="H127" s="190"/>
      <c r="I127" s="41"/>
    </row>
    <row r="128" spans="1:9" ht="15">
      <c r="A128" s="190"/>
      <c r="B128" s="190"/>
      <c r="C128" s="190"/>
      <c r="D128" s="190"/>
      <c r="E128" s="190"/>
      <c r="F128" s="190"/>
      <c r="G128" s="190"/>
      <c r="H128" s="190"/>
      <c r="I128" s="41"/>
    </row>
    <row r="129" spans="1:9" ht="15">
      <c r="A129" s="190"/>
      <c r="B129" s="190"/>
      <c r="C129" s="190"/>
      <c r="D129" s="190"/>
      <c r="E129" s="190"/>
      <c r="F129" s="190"/>
      <c r="G129" s="190"/>
      <c r="H129" s="190"/>
      <c r="I129" s="41"/>
    </row>
    <row r="130" spans="1:9" ht="15">
      <c r="A130" s="190"/>
      <c r="B130" s="190"/>
      <c r="C130" s="190"/>
      <c r="D130" s="190"/>
      <c r="E130" s="190"/>
      <c r="F130" s="190"/>
      <c r="G130" s="190"/>
      <c r="H130" s="190"/>
      <c r="I130" s="41"/>
    </row>
    <row r="131" spans="1:9" ht="15">
      <c r="A131" s="190"/>
      <c r="B131" s="190"/>
      <c r="C131" s="190"/>
      <c r="D131" s="190"/>
      <c r="E131" s="190"/>
      <c r="F131" s="190"/>
      <c r="G131" s="190"/>
      <c r="H131" s="190"/>
      <c r="I131" s="41"/>
    </row>
    <row r="132" spans="1:9" ht="15">
      <c r="A132" s="190"/>
      <c r="B132" s="190"/>
      <c r="C132" s="190"/>
      <c r="D132" s="190"/>
      <c r="E132" s="190"/>
      <c r="F132" s="190"/>
      <c r="G132" s="190"/>
      <c r="H132" s="190"/>
      <c r="I132" s="41"/>
    </row>
    <row r="133" spans="1:9" ht="15">
      <c r="A133" s="190"/>
      <c r="B133" s="190"/>
      <c r="C133" s="190"/>
      <c r="D133" s="190"/>
      <c r="E133" s="190"/>
      <c r="F133" s="190"/>
      <c r="G133" s="190"/>
      <c r="H133" s="190"/>
      <c r="I133" s="41"/>
    </row>
    <row r="134" spans="1:9" ht="15">
      <c r="A134" s="190"/>
      <c r="B134" s="190"/>
      <c r="C134" s="190"/>
      <c r="D134" s="190"/>
      <c r="E134" s="190"/>
      <c r="F134" s="190"/>
      <c r="G134" s="190"/>
      <c r="H134" s="190"/>
      <c r="I134" s="41"/>
    </row>
    <row r="135" spans="1:9" ht="15">
      <c r="A135" s="190"/>
      <c r="B135" s="190"/>
      <c r="C135" s="190"/>
      <c r="D135" s="190"/>
      <c r="E135" s="190"/>
      <c r="F135" s="190"/>
      <c r="G135" s="190"/>
      <c r="H135" s="190"/>
      <c r="I135" s="41"/>
    </row>
    <row r="136" spans="1:9" ht="15">
      <c r="A136" s="190"/>
      <c r="B136" s="190"/>
      <c r="C136" s="190"/>
      <c r="D136" s="190"/>
      <c r="E136" s="190"/>
      <c r="F136" s="190"/>
      <c r="G136" s="190"/>
      <c r="H136" s="190"/>
      <c r="I136" s="41"/>
    </row>
    <row r="137" spans="1:9" ht="15">
      <c r="A137" s="190"/>
      <c r="B137" s="190"/>
      <c r="C137" s="190"/>
      <c r="D137" s="190"/>
      <c r="E137" s="190"/>
      <c r="F137" s="190"/>
      <c r="G137" s="190"/>
      <c r="H137" s="190"/>
      <c r="I137" s="41"/>
    </row>
    <row r="138" spans="1:9" ht="15">
      <c r="A138" s="190"/>
      <c r="B138" s="190"/>
      <c r="C138" s="190"/>
      <c r="D138" s="190"/>
      <c r="E138" s="190"/>
      <c r="F138" s="190"/>
      <c r="G138" s="190"/>
      <c r="H138" s="190"/>
      <c r="I138" s="41"/>
    </row>
    <row r="139" spans="1:9" ht="15">
      <c r="A139" s="190"/>
      <c r="B139" s="190"/>
      <c r="C139" s="190"/>
      <c r="D139" s="190"/>
      <c r="E139" s="190"/>
      <c r="F139" s="190"/>
      <c r="G139" s="190"/>
      <c r="H139" s="190"/>
      <c r="I139" s="41"/>
    </row>
    <row r="140" spans="1:9" ht="15">
      <c r="A140" s="190"/>
      <c r="B140" s="190"/>
      <c r="C140" s="190"/>
      <c r="D140" s="190"/>
      <c r="E140" s="190"/>
      <c r="F140" s="190"/>
      <c r="G140" s="190"/>
      <c r="H140" s="190"/>
      <c r="I140" s="41"/>
    </row>
    <row r="141" spans="1:9" ht="15">
      <c r="A141" s="190"/>
      <c r="B141" s="190"/>
      <c r="C141" s="190"/>
      <c r="D141" s="190"/>
      <c r="E141" s="190"/>
      <c r="F141" s="190"/>
      <c r="G141" s="190"/>
      <c r="H141" s="190"/>
      <c r="I141" s="41"/>
    </row>
    <row r="142" spans="1:9" ht="15">
      <c r="A142" s="190"/>
      <c r="B142" s="190"/>
      <c r="C142" s="190"/>
      <c r="D142" s="190"/>
      <c r="E142" s="190"/>
      <c r="F142" s="190"/>
      <c r="G142" s="190"/>
      <c r="H142" s="190"/>
      <c r="I142" s="41"/>
    </row>
    <row r="143" spans="1:9" ht="15">
      <c r="A143" s="190"/>
      <c r="B143" s="190"/>
      <c r="C143" s="190"/>
      <c r="D143" s="190"/>
      <c r="E143" s="190"/>
      <c r="F143" s="190"/>
      <c r="G143" s="190"/>
      <c r="H143" s="190"/>
      <c r="I143" s="41"/>
    </row>
    <row r="144" spans="1:9" ht="15">
      <c r="A144" s="190"/>
      <c r="B144" s="190"/>
      <c r="C144" s="190"/>
      <c r="D144" s="190"/>
      <c r="E144" s="190"/>
      <c r="F144" s="190"/>
      <c r="G144" s="190"/>
      <c r="H144" s="190"/>
      <c r="I144" s="41"/>
    </row>
    <row r="145" spans="1:9" ht="15">
      <c r="A145" s="190"/>
      <c r="B145" s="190"/>
      <c r="C145" s="190"/>
      <c r="D145" s="190"/>
      <c r="E145" s="190"/>
      <c r="F145" s="190"/>
      <c r="G145" s="190"/>
      <c r="H145" s="190"/>
      <c r="I145" s="41"/>
    </row>
    <row r="146" spans="1:9" ht="15">
      <c r="A146" s="190"/>
      <c r="B146" s="190"/>
      <c r="C146" s="190"/>
      <c r="D146" s="190"/>
      <c r="E146" s="190"/>
      <c r="F146" s="190"/>
      <c r="G146" s="190"/>
      <c r="H146" s="190"/>
      <c r="I146" s="41"/>
    </row>
    <row r="147" spans="1:9" ht="15">
      <c r="A147" s="190"/>
      <c r="B147" s="190"/>
      <c r="C147" s="190"/>
      <c r="D147" s="190"/>
      <c r="E147" s="190"/>
      <c r="F147" s="190"/>
      <c r="G147" s="190"/>
      <c r="H147" s="190"/>
      <c r="I147" s="41"/>
    </row>
    <row r="148" spans="1:9" ht="15">
      <c r="A148" s="190"/>
      <c r="B148" s="190"/>
      <c r="C148" s="190"/>
      <c r="D148" s="190"/>
      <c r="E148" s="190"/>
      <c r="F148" s="190"/>
      <c r="G148" s="190"/>
      <c r="H148" s="190"/>
      <c r="I148" s="41"/>
    </row>
    <row r="149" spans="1:9" ht="15">
      <c r="A149" s="190"/>
      <c r="B149" s="190"/>
      <c r="C149" s="190"/>
      <c r="D149" s="190"/>
      <c r="E149" s="190"/>
      <c r="F149" s="190"/>
      <c r="G149" s="190"/>
      <c r="H149" s="190"/>
      <c r="I149" s="41"/>
    </row>
    <row r="150" spans="1:9" ht="15">
      <c r="A150" s="190"/>
      <c r="B150" s="190"/>
      <c r="C150" s="190"/>
      <c r="D150" s="190"/>
      <c r="E150" s="190"/>
      <c r="F150" s="190"/>
      <c r="G150" s="190"/>
      <c r="H150" s="190"/>
      <c r="I150" s="41"/>
    </row>
    <row r="151" spans="1:9" ht="15">
      <c r="A151" s="190"/>
      <c r="B151" s="190"/>
      <c r="C151" s="190"/>
      <c r="D151" s="190"/>
      <c r="E151" s="190"/>
      <c r="F151" s="190"/>
      <c r="G151" s="190"/>
      <c r="H151" s="190"/>
      <c r="I151" s="41"/>
    </row>
    <row r="152" spans="1:9" ht="15">
      <c r="A152" s="190"/>
      <c r="B152" s="190"/>
      <c r="C152" s="190"/>
      <c r="D152" s="190"/>
      <c r="E152" s="190"/>
      <c r="F152" s="190"/>
      <c r="G152" s="190"/>
      <c r="H152" s="190"/>
      <c r="I152" s="41"/>
    </row>
    <row r="153" spans="1:9" ht="15">
      <c r="A153" s="190"/>
      <c r="B153" s="190"/>
      <c r="C153" s="190"/>
      <c r="D153" s="190"/>
      <c r="E153" s="190"/>
      <c r="F153" s="190"/>
      <c r="G153" s="190"/>
      <c r="H153" s="190"/>
      <c r="I153" s="41"/>
    </row>
    <row r="154" spans="1:9" ht="15">
      <c r="A154" s="190"/>
      <c r="B154" s="190"/>
      <c r="C154" s="190"/>
      <c r="D154" s="190"/>
      <c r="E154" s="190"/>
      <c r="F154" s="190"/>
      <c r="G154" s="190"/>
      <c r="H154" s="190"/>
      <c r="I154" s="41"/>
    </row>
    <row r="155" spans="1:9" ht="15">
      <c r="A155" s="190"/>
      <c r="B155" s="190"/>
      <c r="C155" s="190"/>
      <c r="D155" s="190"/>
      <c r="E155" s="190"/>
      <c r="F155" s="190"/>
      <c r="G155" s="190"/>
      <c r="H155" s="190"/>
      <c r="I155" s="41"/>
    </row>
    <row r="156" spans="1:9" ht="15">
      <c r="A156" s="190"/>
      <c r="B156" s="190"/>
      <c r="C156" s="190"/>
      <c r="D156" s="190"/>
      <c r="E156" s="190"/>
      <c r="F156" s="190"/>
      <c r="G156" s="190"/>
      <c r="H156" s="190"/>
      <c r="I156" s="41"/>
    </row>
    <row r="157" spans="1:9" ht="15">
      <c r="A157" s="190"/>
      <c r="B157" s="190"/>
      <c r="C157" s="190"/>
      <c r="D157" s="190"/>
      <c r="E157" s="190"/>
      <c r="F157" s="190"/>
      <c r="G157" s="190"/>
      <c r="H157" s="190"/>
      <c r="I157" s="41"/>
    </row>
    <row r="158" spans="1:9" ht="15">
      <c r="A158" s="190"/>
      <c r="B158" s="190"/>
      <c r="C158" s="190"/>
      <c r="D158" s="190"/>
      <c r="E158" s="190"/>
      <c r="F158" s="190"/>
      <c r="G158" s="190"/>
      <c r="H158" s="190"/>
      <c r="I158" s="41"/>
    </row>
    <row r="159" spans="1:9" ht="15">
      <c r="A159" s="190"/>
      <c r="B159" s="190"/>
      <c r="C159" s="190"/>
      <c r="D159" s="190"/>
      <c r="E159" s="190"/>
      <c r="F159" s="190"/>
      <c r="G159" s="190"/>
      <c r="H159" s="190"/>
      <c r="I159" s="41"/>
    </row>
    <row r="160" spans="1:9" ht="15">
      <c r="A160" s="190"/>
      <c r="B160" s="190"/>
      <c r="C160" s="190"/>
      <c r="D160" s="190"/>
      <c r="E160" s="190"/>
      <c r="F160" s="190"/>
      <c r="G160" s="190"/>
      <c r="H160" s="190"/>
      <c r="I160" s="41"/>
    </row>
    <row r="161" spans="1:9" ht="15">
      <c r="A161" s="190"/>
      <c r="B161" s="190"/>
      <c r="C161" s="190"/>
      <c r="D161" s="190"/>
      <c r="E161" s="190"/>
      <c r="F161" s="190"/>
      <c r="G161" s="190"/>
      <c r="H161" s="190"/>
      <c r="I161" s="41"/>
    </row>
    <row r="162" spans="1:9" ht="15">
      <c r="A162" s="190"/>
      <c r="B162" s="190"/>
      <c r="C162" s="190"/>
      <c r="D162" s="190"/>
      <c r="E162" s="190"/>
      <c r="F162" s="190"/>
      <c r="G162" s="190"/>
      <c r="H162" s="190"/>
      <c r="I162" s="41"/>
    </row>
    <row r="163" spans="1:9" ht="15">
      <c r="A163" s="190"/>
      <c r="B163" s="190"/>
      <c r="C163" s="190"/>
      <c r="D163" s="190"/>
      <c r="E163" s="190"/>
      <c r="F163" s="190"/>
      <c r="G163" s="190"/>
      <c r="H163" s="190"/>
      <c r="I163" s="41"/>
    </row>
    <row r="164" spans="1:9" ht="15">
      <c r="A164" s="190"/>
      <c r="B164" s="190"/>
      <c r="C164" s="190"/>
      <c r="D164" s="190"/>
      <c r="E164" s="190"/>
      <c r="F164" s="190"/>
      <c r="G164" s="190"/>
      <c r="H164" s="190"/>
      <c r="I164" s="41"/>
    </row>
    <row r="165" spans="1:9" ht="15">
      <c r="A165" s="190"/>
      <c r="B165" s="190"/>
      <c r="C165" s="190"/>
      <c r="D165" s="190"/>
      <c r="E165" s="190"/>
      <c r="F165" s="190"/>
      <c r="G165" s="190"/>
      <c r="H165" s="190"/>
      <c r="I165" s="41"/>
    </row>
    <row r="166" spans="1:9" ht="15">
      <c r="A166" s="190"/>
      <c r="B166" s="190"/>
      <c r="C166" s="190"/>
      <c r="D166" s="190"/>
      <c r="E166" s="190"/>
      <c r="F166" s="190"/>
      <c r="G166" s="190"/>
      <c r="H166" s="190"/>
      <c r="I166" s="41"/>
    </row>
    <row r="167" spans="1:9" ht="15">
      <c r="A167" s="190"/>
      <c r="B167" s="190"/>
      <c r="C167" s="190"/>
      <c r="D167" s="190"/>
      <c r="E167" s="190"/>
      <c r="F167" s="190"/>
      <c r="G167" s="190"/>
      <c r="H167" s="190"/>
      <c r="I167" s="41"/>
    </row>
  </sheetData>
  <sheetProtection selectLockedCells="1" selectUnlockedCells="1"/>
  <mergeCells count="14">
    <mergeCell ref="F8:G8"/>
    <mergeCell ref="H8:H10"/>
    <mergeCell ref="C9:C10"/>
    <mergeCell ref="D9:D10"/>
    <mergeCell ref="E9:E10"/>
    <mergeCell ref="F9:F10"/>
    <mergeCell ref="G9:G10"/>
    <mergeCell ref="H42:I42"/>
    <mergeCell ref="A3:H3"/>
    <mergeCell ref="A5:B5"/>
    <mergeCell ref="G5:H5"/>
    <mergeCell ref="A8:A10"/>
    <mergeCell ref="B8:B10"/>
    <mergeCell ref="C8:E8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H34 B36:H36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9:G30 B32:G33">
      <formula1>0</formula1>
      <formula2>9999999999999990</formula2>
    </dataValidation>
  </dataValidations>
  <printOptions/>
  <pageMargins left="0.7479166666666667" right="0.7479166666666667" top="0.7298611111111111" bottom="0.8" header="0.5118055555555555" footer="0.5"/>
  <pageSetup horizontalDpi="300" verticalDpi="300" orientation="portrait" scale="76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163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32.140625" style="196" customWidth="1"/>
    <col min="2" max="2" width="14.57421875" style="196" customWidth="1"/>
    <col min="3" max="3" width="10.140625" style="196" customWidth="1"/>
    <col min="4" max="4" width="10.7109375" style="196" customWidth="1"/>
    <col min="5" max="5" width="10.00390625" style="196" customWidth="1"/>
    <col min="6" max="6" width="7.7109375" style="196" customWidth="1"/>
    <col min="7" max="7" width="7.28125" style="196" customWidth="1"/>
    <col min="8" max="8" width="10.00390625" style="196" customWidth="1"/>
    <col min="9" max="9" width="10.140625" style="196" customWidth="1"/>
    <col min="10" max="10" width="8.8515625" style="196" customWidth="1"/>
    <col min="11" max="11" width="8.57421875" style="196" customWidth="1"/>
    <col min="12" max="12" width="8.8515625" style="196" customWidth="1"/>
    <col min="13" max="13" width="7.7109375" style="196" customWidth="1"/>
    <col min="14" max="14" width="6.8515625" style="196" customWidth="1"/>
    <col min="15" max="15" width="10.00390625" style="196" customWidth="1"/>
    <col min="16" max="16" width="11.00390625" style="196" customWidth="1"/>
    <col min="17" max="16384" width="9.140625" style="196" customWidth="1"/>
  </cols>
  <sheetData>
    <row r="1" spans="13:15" ht="11.25">
      <c r="M1" s="423" t="s">
        <v>196</v>
      </c>
      <c r="N1" s="423"/>
      <c r="O1" s="423"/>
    </row>
    <row r="2" spans="6:8" ht="14.25" customHeight="1">
      <c r="F2" s="424" t="s">
        <v>197</v>
      </c>
      <c r="G2" s="424"/>
      <c r="H2" s="424"/>
    </row>
    <row r="3" spans="1:16" ht="15" customHeight="1">
      <c r="A3" s="197"/>
      <c r="B3" s="198"/>
      <c r="C3" s="198"/>
      <c r="D3" s="198"/>
      <c r="E3" s="198"/>
      <c r="F3" s="424"/>
      <c r="G3" s="424"/>
      <c r="H3" s="424"/>
      <c r="I3" s="198"/>
      <c r="J3" s="198"/>
      <c r="K3" s="198"/>
      <c r="L3" s="198"/>
      <c r="M3" s="198"/>
      <c r="N3" s="198"/>
      <c r="O3" s="198"/>
      <c r="P3" s="198"/>
    </row>
    <row r="4" spans="1:16" ht="14.25" customHeight="1">
      <c r="A4" s="199"/>
      <c r="B4" s="199"/>
      <c r="C4" s="199"/>
      <c r="D4" s="199"/>
      <c r="E4" s="199"/>
      <c r="F4" s="424"/>
      <c r="G4" s="424"/>
      <c r="H4" s="424"/>
      <c r="I4" s="199"/>
      <c r="J4" s="199"/>
      <c r="K4" s="200"/>
      <c r="L4" s="200"/>
      <c r="M4" s="200"/>
      <c r="N4" s="200"/>
      <c r="O4" s="200"/>
      <c r="P4" s="200"/>
    </row>
    <row r="5" spans="1:16" ht="11.2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200"/>
      <c r="L5" s="200"/>
      <c r="M5" s="200"/>
      <c r="N5" s="200"/>
      <c r="O5" s="200"/>
      <c r="P5" s="200"/>
    </row>
    <row r="6" spans="1:16" ht="16.5" customHeight="1">
      <c r="A6" s="425" t="str">
        <f>'справка № 2-КИС-ОД'!A3:B3</f>
        <v>Наименование на КИС: ДФ Статус Нови Акции</v>
      </c>
      <c r="B6" s="425"/>
      <c r="C6" s="425"/>
      <c r="D6" s="425"/>
      <c r="E6" s="425"/>
      <c r="F6" s="199"/>
      <c r="G6" s="199"/>
      <c r="H6" s="199"/>
      <c r="I6" s="199"/>
      <c r="J6" s="199"/>
      <c r="K6" s="201"/>
      <c r="L6" s="426" t="s">
        <v>3</v>
      </c>
      <c r="M6" s="426"/>
      <c r="N6" s="426"/>
      <c r="O6" s="426"/>
      <c r="P6" s="426"/>
    </row>
    <row r="7" spans="1:16" ht="11.25" customHeight="1">
      <c r="A7" s="427" t="str">
        <f>'справка № 4-КИС-ОСК'!A6:A6</f>
        <v>Отчетен период 30/09/2010 г. </v>
      </c>
      <c r="B7" s="427"/>
      <c r="C7" s="427"/>
      <c r="D7" s="427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4"/>
      <c r="P7" s="204"/>
    </row>
    <row r="8" spans="1:16" ht="11.25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5"/>
      <c r="P8" s="206" t="s">
        <v>5</v>
      </c>
    </row>
    <row r="9" spans="1:16" s="208" customFormat="1" ht="39" customHeight="1">
      <c r="A9" s="420" t="s">
        <v>161</v>
      </c>
      <c r="B9" s="420" t="s">
        <v>198</v>
      </c>
      <c r="C9" s="420"/>
      <c r="D9" s="420"/>
      <c r="E9" s="420"/>
      <c r="F9" s="420" t="s">
        <v>199</v>
      </c>
      <c r="G9" s="420"/>
      <c r="H9" s="420" t="s">
        <v>200</v>
      </c>
      <c r="I9" s="420" t="s">
        <v>201</v>
      </c>
      <c r="J9" s="420"/>
      <c r="K9" s="420"/>
      <c r="L9" s="420"/>
      <c r="M9" s="420" t="s">
        <v>199</v>
      </c>
      <c r="N9" s="420"/>
      <c r="O9" s="420" t="s">
        <v>202</v>
      </c>
      <c r="P9" s="420" t="s">
        <v>203</v>
      </c>
    </row>
    <row r="10" spans="1:16" s="208" customFormat="1" ht="42">
      <c r="A10" s="420"/>
      <c r="B10" s="207" t="s">
        <v>204</v>
      </c>
      <c r="C10" s="207" t="s">
        <v>205</v>
      </c>
      <c r="D10" s="207" t="s">
        <v>206</v>
      </c>
      <c r="E10" s="207" t="s">
        <v>207</v>
      </c>
      <c r="F10" s="207" t="s">
        <v>208</v>
      </c>
      <c r="G10" s="207" t="s">
        <v>209</v>
      </c>
      <c r="H10" s="420"/>
      <c r="I10" s="207" t="s">
        <v>204</v>
      </c>
      <c r="J10" s="207" t="s">
        <v>210</v>
      </c>
      <c r="K10" s="207" t="s">
        <v>211</v>
      </c>
      <c r="L10" s="207" t="s">
        <v>212</v>
      </c>
      <c r="M10" s="207" t="s">
        <v>208</v>
      </c>
      <c r="N10" s="207" t="s">
        <v>209</v>
      </c>
      <c r="O10" s="420"/>
      <c r="P10" s="420"/>
    </row>
    <row r="11" spans="1:16" s="208" customFormat="1" ht="10.5" customHeight="1">
      <c r="A11" s="209" t="s">
        <v>12</v>
      </c>
      <c r="B11" s="207">
        <v>1</v>
      </c>
      <c r="C11" s="207">
        <v>2</v>
      </c>
      <c r="D11" s="207">
        <v>3</v>
      </c>
      <c r="E11" s="207">
        <v>4</v>
      </c>
      <c r="F11" s="207">
        <v>5</v>
      </c>
      <c r="G11" s="207">
        <v>6</v>
      </c>
      <c r="H11" s="207">
        <v>7</v>
      </c>
      <c r="I11" s="207">
        <v>8</v>
      </c>
      <c r="J11" s="207">
        <v>9</v>
      </c>
      <c r="K11" s="207">
        <v>10</v>
      </c>
      <c r="L11" s="207">
        <v>11</v>
      </c>
      <c r="M11" s="207">
        <v>12</v>
      </c>
      <c r="N11" s="207">
        <v>13</v>
      </c>
      <c r="O11" s="207">
        <v>14</v>
      </c>
      <c r="P11" s="207">
        <v>15</v>
      </c>
    </row>
    <row r="12" spans="1:49" ht="31.5" customHeight="1">
      <c r="A12" s="210" t="s">
        <v>213</v>
      </c>
      <c r="B12" s="211"/>
      <c r="C12" s="211"/>
      <c r="D12" s="211"/>
      <c r="E12" s="212"/>
      <c r="F12" s="213"/>
      <c r="G12" s="213"/>
      <c r="H12" s="212"/>
      <c r="I12" s="213"/>
      <c r="J12" s="213"/>
      <c r="K12" s="213"/>
      <c r="L12" s="212"/>
      <c r="M12" s="213"/>
      <c r="N12" s="213"/>
      <c r="O12" s="212"/>
      <c r="P12" s="212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</row>
    <row r="13" spans="1:49" ht="29.25" customHeight="1">
      <c r="A13" s="215" t="s">
        <v>214</v>
      </c>
      <c r="B13" s="216"/>
      <c r="C13" s="217"/>
      <c r="D13" s="217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</row>
    <row r="14" spans="1:49" ht="11.25">
      <c r="A14" s="215" t="s">
        <v>215</v>
      </c>
      <c r="B14" s="216"/>
      <c r="C14" s="220"/>
      <c r="D14" s="220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</row>
    <row r="15" spans="1:49" ht="11.25">
      <c r="A15" s="222" t="s">
        <v>216</v>
      </c>
      <c r="B15" s="223"/>
      <c r="C15" s="224"/>
      <c r="D15" s="224"/>
      <c r="E15" s="221"/>
      <c r="F15" s="225"/>
      <c r="G15" s="225"/>
      <c r="H15" s="221"/>
      <c r="I15" s="225"/>
      <c r="J15" s="225"/>
      <c r="K15" s="225"/>
      <c r="L15" s="221"/>
      <c r="M15" s="225"/>
      <c r="N15" s="225"/>
      <c r="O15" s="221"/>
      <c r="P15" s="221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</row>
    <row r="16" spans="1:49" ht="20.25" customHeight="1">
      <c r="A16" s="215" t="s">
        <v>217</v>
      </c>
      <c r="B16" s="223"/>
      <c r="C16" s="224"/>
      <c r="D16" s="224"/>
      <c r="E16" s="221"/>
      <c r="F16" s="225"/>
      <c r="G16" s="225"/>
      <c r="H16" s="221"/>
      <c r="I16" s="225"/>
      <c r="J16" s="225"/>
      <c r="K16" s="225"/>
      <c r="L16" s="221"/>
      <c r="M16" s="225"/>
      <c r="N16" s="225"/>
      <c r="O16" s="221"/>
      <c r="P16" s="221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</row>
    <row r="17" spans="1:49" ht="21.75" customHeight="1">
      <c r="A17" s="215" t="s">
        <v>49</v>
      </c>
      <c r="B17" s="224"/>
      <c r="C17" s="224"/>
      <c r="D17" s="224"/>
      <c r="E17" s="221"/>
      <c r="F17" s="225"/>
      <c r="G17" s="225"/>
      <c r="H17" s="221"/>
      <c r="I17" s="225"/>
      <c r="J17" s="225"/>
      <c r="K17" s="225"/>
      <c r="L17" s="221"/>
      <c r="M17" s="225"/>
      <c r="N17" s="225"/>
      <c r="O17" s="221"/>
      <c r="P17" s="221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</row>
    <row r="18" spans="1:49" ht="24" customHeight="1">
      <c r="A18" s="215" t="s">
        <v>218</v>
      </c>
      <c r="B18" s="224"/>
      <c r="C18" s="224"/>
      <c r="D18" s="224"/>
      <c r="E18" s="221"/>
      <c r="F18" s="225"/>
      <c r="G18" s="225"/>
      <c r="H18" s="221"/>
      <c r="I18" s="225"/>
      <c r="J18" s="225"/>
      <c r="K18" s="225"/>
      <c r="L18" s="221"/>
      <c r="M18" s="225"/>
      <c r="N18" s="225"/>
      <c r="O18" s="221"/>
      <c r="P18" s="221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</row>
    <row r="19" spans="1:49" ht="26.25" customHeight="1">
      <c r="A19" s="226" t="s">
        <v>219</v>
      </c>
      <c r="B19" s="224"/>
      <c r="C19" s="224"/>
      <c r="D19" s="224"/>
      <c r="E19" s="221"/>
      <c r="F19" s="225"/>
      <c r="G19" s="225"/>
      <c r="H19" s="221"/>
      <c r="I19" s="225"/>
      <c r="J19" s="225"/>
      <c r="K19" s="225"/>
      <c r="L19" s="221"/>
      <c r="M19" s="225"/>
      <c r="N19" s="225"/>
      <c r="O19" s="221"/>
      <c r="P19" s="221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</row>
    <row r="20" spans="1:49" ht="36.75" customHeight="1">
      <c r="A20" s="227"/>
      <c r="B20" s="228"/>
      <c r="C20" s="228"/>
      <c r="D20" s="228"/>
      <c r="E20" s="229"/>
      <c r="F20" s="230"/>
      <c r="G20" s="230"/>
      <c r="H20" s="229"/>
      <c r="I20" s="230"/>
      <c r="J20" s="230"/>
      <c r="K20" s="230"/>
      <c r="L20" s="229"/>
      <c r="M20" s="230"/>
      <c r="N20" s="230"/>
      <c r="O20" s="229"/>
      <c r="P20" s="229"/>
      <c r="Q20" s="231"/>
      <c r="R20" s="231"/>
      <c r="S20" s="231"/>
      <c r="T20" s="231"/>
      <c r="U20" s="231"/>
      <c r="V20" s="231"/>
      <c r="W20" s="219"/>
      <c r="X20" s="219"/>
      <c r="Y20" s="219"/>
      <c r="Z20" s="219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</row>
    <row r="21" spans="1:49" ht="16.5" customHeight="1">
      <c r="A21" s="232" t="str">
        <f>'справка № 4-КИС-ОСК'!A38</f>
        <v>Дата  30/09/2010 г. </v>
      </c>
      <c r="B21" s="233"/>
      <c r="C21" s="233"/>
      <c r="D21" s="233"/>
      <c r="E21" s="234" t="s">
        <v>220</v>
      </c>
      <c r="F21" s="234"/>
      <c r="G21" s="234"/>
      <c r="H21" s="234"/>
      <c r="I21" s="235" t="s">
        <v>221</v>
      </c>
      <c r="J21" s="234"/>
      <c r="K21" s="234"/>
      <c r="L21" s="236"/>
      <c r="M21" s="236"/>
      <c r="N21" s="230"/>
      <c r="O21" s="229"/>
      <c r="P21" s="229"/>
      <c r="Q21" s="231"/>
      <c r="R21" s="231"/>
      <c r="S21" s="231"/>
      <c r="T21" s="231"/>
      <c r="U21" s="231"/>
      <c r="V21" s="231"/>
      <c r="W21" s="219"/>
      <c r="X21" s="219"/>
      <c r="Y21" s="219"/>
      <c r="Z21" s="219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</row>
    <row r="22" spans="1:49" ht="21.75" customHeight="1">
      <c r="A22" s="237"/>
      <c r="B22" s="238"/>
      <c r="C22" s="238"/>
      <c r="D22" s="238"/>
      <c r="E22" s="421" t="str">
        <f>'справка № 4-КИС-ОСК'!C39</f>
        <v>Димитър Моллов</v>
      </c>
      <c r="F22" s="421"/>
      <c r="G22" s="239"/>
      <c r="H22" s="229"/>
      <c r="I22" s="421" t="str">
        <f>'справка № 4-КИС-ОСК'!F39</f>
        <v>Мария Д. Сивкова</v>
      </c>
      <c r="J22" s="421"/>
      <c r="K22" s="239"/>
      <c r="L22" s="229"/>
      <c r="M22" s="239"/>
      <c r="N22" s="239"/>
      <c r="O22" s="229"/>
      <c r="P22" s="229"/>
      <c r="Q22" s="231"/>
      <c r="R22" s="231"/>
      <c r="S22" s="231"/>
      <c r="T22" s="231"/>
      <c r="U22" s="231"/>
      <c r="V22" s="231"/>
      <c r="W22" s="219"/>
      <c r="X22" s="219"/>
      <c r="Y22" s="219"/>
      <c r="Z22" s="219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</row>
    <row r="23" spans="1:49" s="245" customFormat="1" ht="23.25" customHeight="1">
      <c r="A23" s="240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2"/>
      <c r="R23" s="242"/>
      <c r="S23" s="242"/>
      <c r="T23" s="242"/>
      <c r="U23" s="242"/>
      <c r="V23" s="242"/>
      <c r="W23" s="243"/>
      <c r="X23" s="243"/>
      <c r="Y23" s="243"/>
      <c r="Z23" s="243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</row>
    <row r="24" spans="1:49" s="245" customFormat="1" ht="16.5" customHeight="1">
      <c r="A24" s="240"/>
      <c r="B24" s="241"/>
      <c r="C24" s="241"/>
      <c r="D24" s="241"/>
      <c r="E24" s="241"/>
      <c r="F24" s="241"/>
      <c r="G24" s="241"/>
      <c r="H24" s="241"/>
      <c r="I24" s="422"/>
      <c r="J24" s="422"/>
      <c r="K24" s="241"/>
      <c r="L24" s="241"/>
      <c r="M24" s="241"/>
      <c r="N24" s="241"/>
      <c r="O24" s="241"/>
      <c r="P24" s="241"/>
      <c r="Q24" s="242"/>
      <c r="R24" s="242"/>
      <c r="S24" s="242"/>
      <c r="T24" s="242"/>
      <c r="U24" s="242"/>
      <c r="V24" s="242"/>
      <c r="W24" s="243"/>
      <c r="X24" s="243"/>
      <c r="Y24" s="243"/>
      <c r="Z24" s="243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</row>
    <row r="25" spans="1:49" s="245" customFormat="1" ht="11.25">
      <c r="A25" s="240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2"/>
      <c r="R25" s="242"/>
      <c r="S25" s="242"/>
      <c r="T25" s="242"/>
      <c r="U25" s="242"/>
      <c r="V25" s="242"/>
      <c r="W25" s="243"/>
      <c r="X25" s="243"/>
      <c r="Y25" s="243"/>
      <c r="Z25" s="243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</row>
    <row r="26" spans="1:49" s="245" customFormat="1" ht="20.25" customHeight="1">
      <c r="A26" s="240"/>
      <c r="B26" s="241"/>
      <c r="C26" s="246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2"/>
      <c r="R26" s="242"/>
      <c r="S26" s="242"/>
      <c r="T26" s="242"/>
      <c r="U26" s="242"/>
      <c r="V26" s="242"/>
      <c r="W26" s="243"/>
      <c r="X26" s="243"/>
      <c r="Y26" s="243"/>
      <c r="Z26" s="243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</row>
    <row r="27" spans="1:49" s="245" customFormat="1" ht="30.75" customHeight="1">
      <c r="A27" s="240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  <c r="R27" s="242"/>
      <c r="S27" s="242"/>
      <c r="T27" s="242"/>
      <c r="U27" s="242"/>
      <c r="V27" s="242"/>
      <c r="W27" s="243"/>
      <c r="X27" s="243"/>
      <c r="Y27" s="243"/>
      <c r="Z27" s="243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</row>
    <row r="28" spans="1:49" s="245" customFormat="1" ht="11.25">
      <c r="A28" s="240"/>
      <c r="B28" s="230"/>
      <c r="C28" s="230"/>
      <c r="D28" s="230"/>
      <c r="E28" s="241"/>
      <c r="F28" s="230"/>
      <c r="G28" s="230"/>
      <c r="H28" s="241"/>
      <c r="I28" s="230"/>
      <c r="J28" s="230"/>
      <c r="K28" s="230"/>
      <c r="L28" s="241"/>
      <c r="M28" s="230"/>
      <c r="N28" s="230"/>
      <c r="O28" s="241"/>
      <c r="P28" s="241"/>
      <c r="Q28" s="242"/>
      <c r="R28" s="242"/>
      <c r="S28" s="242"/>
      <c r="T28" s="242"/>
      <c r="U28" s="242"/>
      <c r="V28" s="242"/>
      <c r="W28" s="243"/>
      <c r="X28" s="243"/>
      <c r="Y28" s="243"/>
      <c r="Z28" s="243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</row>
    <row r="29" spans="1:49" s="245" customFormat="1" ht="11.25">
      <c r="A29" s="240"/>
      <c r="B29" s="230"/>
      <c r="C29" s="230"/>
      <c r="D29" s="230"/>
      <c r="E29" s="241"/>
      <c r="F29" s="230"/>
      <c r="G29" s="230"/>
      <c r="H29" s="241"/>
      <c r="I29" s="230"/>
      <c r="J29" s="230"/>
      <c r="K29" s="230"/>
      <c r="L29" s="241"/>
      <c r="M29" s="230"/>
      <c r="N29" s="230"/>
      <c r="O29" s="241"/>
      <c r="P29" s="241"/>
      <c r="Q29" s="242"/>
      <c r="R29" s="242"/>
      <c r="S29" s="242"/>
      <c r="T29" s="242"/>
      <c r="U29" s="242"/>
      <c r="V29" s="242"/>
      <c r="W29" s="243"/>
      <c r="X29" s="243"/>
      <c r="Y29" s="243"/>
      <c r="Z29" s="243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</row>
    <row r="30" spans="1:49" s="245" customFormat="1" ht="11.25">
      <c r="A30" s="246"/>
      <c r="B30" s="230"/>
      <c r="C30" s="230"/>
      <c r="D30" s="230"/>
      <c r="E30" s="241"/>
      <c r="F30" s="230"/>
      <c r="G30" s="230"/>
      <c r="H30" s="241"/>
      <c r="I30" s="230"/>
      <c r="J30" s="230"/>
      <c r="K30" s="230"/>
      <c r="L30" s="241"/>
      <c r="M30" s="230"/>
      <c r="N30" s="230"/>
      <c r="O30" s="241"/>
      <c r="P30" s="241"/>
      <c r="Q30" s="242"/>
      <c r="R30" s="242"/>
      <c r="S30" s="242"/>
      <c r="T30" s="242"/>
      <c r="U30" s="242"/>
      <c r="V30" s="242"/>
      <c r="W30" s="243"/>
      <c r="X30" s="243"/>
      <c r="Y30" s="243"/>
      <c r="Z30" s="243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</row>
    <row r="31" spans="1:49" s="245" customFormat="1" ht="11.25">
      <c r="A31" s="246"/>
      <c r="B31" s="230"/>
      <c r="C31" s="230"/>
      <c r="D31" s="230"/>
      <c r="E31" s="241"/>
      <c r="F31" s="230"/>
      <c r="G31" s="230"/>
      <c r="H31" s="241"/>
      <c r="I31" s="230"/>
      <c r="J31" s="230"/>
      <c r="K31" s="230"/>
      <c r="L31" s="241"/>
      <c r="M31" s="230"/>
      <c r="N31" s="230"/>
      <c r="O31" s="241"/>
      <c r="P31" s="241"/>
      <c r="Q31" s="242"/>
      <c r="R31" s="242"/>
      <c r="S31" s="242"/>
      <c r="T31" s="242"/>
      <c r="U31" s="242"/>
      <c r="V31" s="242"/>
      <c r="W31" s="243"/>
      <c r="X31" s="243"/>
      <c r="Y31" s="243"/>
      <c r="Z31" s="243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</row>
    <row r="32" spans="1:49" s="245" customFormat="1" ht="11.25">
      <c r="A32" s="240"/>
      <c r="B32" s="230"/>
      <c r="C32" s="230"/>
      <c r="D32" s="230"/>
      <c r="E32" s="241"/>
      <c r="F32" s="230"/>
      <c r="G32" s="230"/>
      <c r="H32" s="241"/>
      <c r="I32" s="230"/>
      <c r="J32" s="230"/>
      <c r="K32" s="230"/>
      <c r="L32" s="241"/>
      <c r="M32" s="230"/>
      <c r="N32" s="230"/>
      <c r="O32" s="241"/>
      <c r="P32" s="241"/>
      <c r="Q32" s="242"/>
      <c r="R32" s="242"/>
      <c r="S32" s="242"/>
      <c r="T32" s="242"/>
      <c r="U32" s="242"/>
      <c r="V32" s="242"/>
      <c r="W32" s="243"/>
      <c r="X32" s="243"/>
      <c r="Y32" s="243"/>
      <c r="Z32" s="243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</row>
    <row r="33" spans="1:49" s="245" customFormat="1" ht="31.5" customHeight="1">
      <c r="A33" s="247"/>
      <c r="B33" s="230"/>
      <c r="C33" s="230"/>
      <c r="D33" s="230"/>
      <c r="E33" s="241"/>
      <c r="F33" s="230"/>
      <c r="G33" s="230"/>
      <c r="H33" s="241"/>
      <c r="I33" s="230"/>
      <c r="J33" s="230"/>
      <c r="K33" s="230"/>
      <c r="L33" s="241"/>
      <c r="M33" s="230"/>
      <c r="N33" s="230"/>
      <c r="O33" s="241"/>
      <c r="P33" s="241"/>
      <c r="Q33" s="242"/>
      <c r="R33" s="242"/>
      <c r="S33" s="242"/>
      <c r="T33" s="242"/>
      <c r="U33" s="242"/>
      <c r="V33" s="242"/>
      <c r="W33" s="243"/>
      <c r="X33" s="243"/>
      <c r="Y33" s="243"/>
      <c r="Z33" s="243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</row>
    <row r="34" spans="1:49" s="245" customFormat="1" ht="11.25">
      <c r="A34" s="246"/>
      <c r="B34" s="230"/>
      <c r="C34" s="230"/>
      <c r="D34" s="230"/>
      <c r="E34" s="241"/>
      <c r="F34" s="230"/>
      <c r="G34" s="230"/>
      <c r="H34" s="241"/>
      <c r="I34" s="230"/>
      <c r="J34" s="230"/>
      <c r="K34" s="230"/>
      <c r="L34" s="241"/>
      <c r="M34" s="230"/>
      <c r="N34" s="230"/>
      <c r="O34" s="241"/>
      <c r="P34" s="241"/>
      <c r="Q34" s="242"/>
      <c r="R34" s="242"/>
      <c r="S34" s="242"/>
      <c r="T34" s="242"/>
      <c r="U34" s="242"/>
      <c r="V34" s="242"/>
      <c r="W34" s="243"/>
      <c r="X34" s="243"/>
      <c r="Y34" s="243"/>
      <c r="Z34" s="243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</row>
    <row r="35" spans="1:49" ht="11.25">
      <c r="A35" s="248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31"/>
      <c r="R35" s="231"/>
      <c r="S35" s="231"/>
      <c r="T35" s="231"/>
      <c r="U35" s="231"/>
      <c r="V35" s="231"/>
      <c r="W35" s="219"/>
      <c r="X35" s="219"/>
      <c r="Y35" s="219"/>
      <c r="Z35" s="219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</row>
    <row r="36" spans="1:49" ht="11.25">
      <c r="A36" s="250"/>
      <c r="B36" s="228"/>
      <c r="C36" s="228"/>
      <c r="D36" s="228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51"/>
      <c r="R36" s="251"/>
      <c r="S36" s="251"/>
      <c r="T36" s="251"/>
      <c r="U36" s="251"/>
      <c r="V36" s="251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</row>
    <row r="37" spans="14:49" ht="11.25">
      <c r="N37" s="252"/>
      <c r="O37" s="252"/>
      <c r="P37" s="252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</row>
    <row r="38" spans="1:49" ht="11.25">
      <c r="A38" s="200"/>
      <c r="B38" s="233"/>
      <c r="C38" s="233"/>
      <c r="D38" s="233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</row>
    <row r="39" spans="1:49" ht="11.25">
      <c r="A39" s="253"/>
      <c r="B39" s="233"/>
      <c r="C39" s="233"/>
      <c r="D39" s="233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</row>
    <row r="40" spans="1:49" ht="11.25">
      <c r="A40" s="232"/>
      <c r="B40" s="233"/>
      <c r="C40" s="233"/>
      <c r="D40" s="233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</row>
    <row r="41" spans="1:49" ht="11.25">
      <c r="A41" s="200"/>
      <c r="B41" s="233"/>
      <c r="C41" s="233"/>
      <c r="D41" s="233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</row>
    <row r="42" spans="1:49" ht="11.25">
      <c r="A42" s="200"/>
      <c r="B42" s="233"/>
      <c r="C42" s="233"/>
      <c r="D42" s="233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</row>
    <row r="43" spans="1:49" ht="11.25">
      <c r="A43" s="200"/>
      <c r="B43" s="233"/>
      <c r="C43" s="233"/>
      <c r="D43" s="233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</row>
    <row r="44" spans="2:49" ht="11.25">
      <c r="B44" s="254"/>
      <c r="C44" s="254"/>
      <c r="D44" s="25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</row>
    <row r="45" spans="2:49" ht="11.25">
      <c r="B45" s="254"/>
      <c r="C45" s="254"/>
      <c r="D45" s="25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</row>
    <row r="46" spans="2:49" ht="11.25">
      <c r="B46" s="254"/>
      <c r="C46" s="254"/>
      <c r="D46" s="25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</row>
    <row r="47" spans="2:49" ht="11.25">
      <c r="B47" s="254"/>
      <c r="C47" s="254"/>
      <c r="D47" s="25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</row>
    <row r="48" spans="2:49" ht="11.25">
      <c r="B48" s="254"/>
      <c r="C48" s="254"/>
      <c r="D48" s="25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</row>
    <row r="49" spans="2:49" ht="11.25">
      <c r="B49" s="254"/>
      <c r="C49" s="254"/>
      <c r="D49" s="25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</row>
    <row r="50" spans="2:49" ht="11.25">
      <c r="B50" s="254"/>
      <c r="C50" s="254"/>
      <c r="D50" s="25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</row>
    <row r="51" spans="2:49" ht="11.25">
      <c r="B51" s="254"/>
      <c r="C51" s="254"/>
      <c r="D51" s="25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</row>
    <row r="52" spans="2:49" ht="11.25">
      <c r="B52" s="254"/>
      <c r="C52" s="254"/>
      <c r="D52" s="25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</row>
    <row r="53" spans="2:49" ht="11.25">
      <c r="B53" s="254"/>
      <c r="C53" s="254"/>
      <c r="D53" s="25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</row>
    <row r="54" spans="2:49" ht="11.25">
      <c r="B54" s="254"/>
      <c r="C54" s="254"/>
      <c r="D54" s="25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</row>
    <row r="55" spans="2:49" ht="11.25">
      <c r="B55" s="254"/>
      <c r="C55" s="254"/>
      <c r="D55" s="25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</row>
    <row r="56" spans="2:49" ht="11.25">
      <c r="B56" s="254"/>
      <c r="C56" s="254"/>
      <c r="D56" s="25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</row>
    <row r="57" spans="2:49" ht="11.25">
      <c r="B57" s="254"/>
      <c r="C57" s="254"/>
      <c r="D57" s="25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</row>
    <row r="58" spans="2:49" ht="11.25">
      <c r="B58" s="254"/>
      <c r="C58" s="254"/>
      <c r="D58" s="25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</row>
    <row r="59" spans="2:49" ht="11.25">
      <c r="B59" s="254"/>
      <c r="C59" s="254"/>
      <c r="D59" s="25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</row>
    <row r="60" spans="2:49" ht="11.25">
      <c r="B60" s="254"/>
      <c r="C60" s="254"/>
      <c r="D60" s="25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</row>
    <row r="61" spans="2:49" ht="11.25">
      <c r="B61" s="214"/>
      <c r="C61" s="254"/>
      <c r="D61" s="25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</row>
    <row r="62" spans="2:49" ht="11.25">
      <c r="B62" s="214"/>
      <c r="C62" s="254"/>
      <c r="D62" s="25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</row>
    <row r="63" spans="2:49" ht="11.25">
      <c r="B63" s="214"/>
      <c r="C63" s="254"/>
      <c r="D63" s="25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</row>
    <row r="64" spans="2:49" ht="11.25">
      <c r="B64" s="214"/>
      <c r="C64" s="254"/>
      <c r="D64" s="25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</row>
    <row r="65" spans="3:4" ht="11.25">
      <c r="C65" s="255"/>
      <c r="D65" s="255"/>
    </row>
    <row r="66" spans="3:4" ht="11.25">
      <c r="C66" s="255"/>
      <c r="D66" s="255"/>
    </row>
    <row r="67" spans="3:4" ht="11.25">
      <c r="C67" s="255"/>
      <c r="D67" s="255"/>
    </row>
    <row r="68" spans="3:4" ht="11.25">
      <c r="C68" s="255"/>
      <c r="D68" s="255"/>
    </row>
    <row r="69" spans="3:4" ht="11.25">
      <c r="C69" s="255"/>
      <c r="D69" s="255"/>
    </row>
    <row r="70" spans="3:4" ht="11.25">
      <c r="C70" s="255"/>
      <c r="D70" s="255"/>
    </row>
    <row r="71" spans="3:4" ht="11.25">
      <c r="C71" s="255"/>
      <c r="D71" s="255"/>
    </row>
    <row r="72" spans="3:4" ht="11.25">
      <c r="C72" s="255"/>
      <c r="D72" s="255"/>
    </row>
    <row r="73" spans="3:4" ht="11.25">
      <c r="C73" s="255"/>
      <c r="D73" s="255"/>
    </row>
    <row r="74" spans="3:4" ht="11.25">
      <c r="C74" s="255"/>
      <c r="D74" s="255"/>
    </row>
    <row r="75" spans="3:4" ht="11.25">
      <c r="C75" s="255"/>
      <c r="D75" s="255"/>
    </row>
    <row r="76" spans="3:4" ht="11.25">
      <c r="C76" s="255"/>
      <c r="D76" s="255"/>
    </row>
    <row r="77" spans="3:4" ht="11.25">
      <c r="C77" s="255"/>
      <c r="D77" s="255"/>
    </row>
    <row r="78" spans="3:4" ht="11.25">
      <c r="C78" s="255"/>
      <c r="D78" s="255"/>
    </row>
    <row r="79" spans="3:4" ht="11.25">
      <c r="C79" s="255"/>
      <c r="D79" s="255"/>
    </row>
    <row r="80" spans="3:4" ht="11.25">
      <c r="C80" s="255"/>
      <c r="D80" s="255"/>
    </row>
    <row r="81" spans="3:4" ht="11.25">
      <c r="C81" s="255"/>
      <c r="D81" s="255"/>
    </row>
    <row r="82" spans="3:4" ht="11.25">
      <c r="C82" s="255"/>
      <c r="D82" s="255"/>
    </row>
    <row r="83" spans="3:4" ht="11.25">
      <c r="C83" s="255"/>
      <c r="D83" s="255"/>
    </row>
    <row r="84" spans="3:4" ht="11.25">
      <c r="C84" s="255"/>
      <c r="D84" s="255"/>
    </row>
    <row r="85" spans="3:4" ht="11.25">
      <c r="C85" s="255"/>
      <c r="D85" s="255"/>
    </row>
    <row r="86" spans="3:4" ht="11.25">
      <c r="C86" s="255"/>
      <c r="D86" s="255"/>
    </row>
    <row r="87" spans="3:4" ht="11.25">
      <c r="C87" s="255"/>
      <c r="D87" s="255"/>
    </row>
    <row r="88" spans="3:4" ht="11.25">
      <c r="C88" s="255"/>
      <c r="D88" s="255"/>
    </row>
    <row r="89" spans="3:4" ht="11.25">
      <c r="C89" s="255"/>
      <c r="D89" s="255"/>
    </row>
    <row r="90" spans="3:4" ht="11.25">
      <c r="C90" s="255"/>
      <c r="D90" s="255"/>
    </row>
    <row r="91" spans="3:4" ht="11.25">
      <c r="C91" s="255"/>
      <c r="D91" s="255"/>
    </row>
    <row r="92" spans="3:4" ht="11.25">
      <c r="C92" s="255"/>
      <c r="D92" s="255"/>
    </row>
    <row r="93" spans="3:4" ht="11.25">
      <c r="C93" s="255"/>
      <c r="D93" s="255"/>
    </row>
    <row r="94" spans="3:4" ht="11.25">
      <c r="C94" s="255"/>
      <c r="D94" s="255"/>
    </row>
    <row r="95" spans="3:4" ht="11.25">
      <c r="C95" s="255"/>
      <c r="D95" s="255"/>
    </row>
    <row r="96" spans="3:4" ht="11.25">
      <c r="C96" s="255"/>
      <c r="D96" s="255"/>
    </row>
    <row r="97" spans="3:4" ht="11.25">
      <c r="C97" s="255"/>
      <c r="D97" s="255"/>
    </row>
    <row r="98" spans="3:4" ht="11.25">
      <c r="C98" s="255"/>
      <c r="D98" s="255"/>
    </row>
    <row r="99" spans="3:4" ht="11.25">
      <c r="C99" s="255"/>
      <c r="D99" s="255"/>
    </row>
    <row r="100" spans="3:4" ht="11.25">
      <c r="C100" s="255"/>
      <c r="D100" s="255"/>
    </row>
    <row r="101" spans="3:4" ht="11.25">
      <c r="C101" s="255"/>
      <c r="D101" s="255"/>
    </row>
    <row r="102" spans="3:4" ht="11.25">
      <c r="C102" s="255"/>
      <c r="D102" s="255"/>
    </row>
    <row r="103" spans="3:4" ht="11.25">
      <c r="C103" s="255"/>
      <c r="D103" s="255"/>
    </row>
    <row r="104" spans="3:4" ht="11.25">
      <c r="C104" s="255"/>
      <c r="D104" s="255"/>
    </row>
    <row r="105" spans="3:4" ht="11.25">
      <c r="C105" s="255"/>
      <c r="D105" s="255"/>
    </row>
    <row r="106" spans="3:4" ht="11.25">
      <c r="C106" s="255"/>
      <c r="D106" s="255"/>
    </row>
    <row r="107" spans="3:4" ht="11.25">
      <c r="C107" s="255"/>
      <c r="D107" s="255"/>
    </row>
    <row r="108" spans="3:4" ht="11.25">
      <c r="C108" s="255"/>
      <c r="D108" s="255"/>
    </row>
    <row r="109" spans="3:4" ht="11.25">
      <c r="C109" s="255"/>
      <c r="D109" s="255"/>
    </row>
    <row r="110" spans="3:4" ht="11.25">
      <c r="C110" s="255"/>
      <c r="D110" s="255"/>
    </row>
    <row r="111" spans="3:4" ht="11.25">
      <c r="C111" s="255"/>
      <c r="D111" s="255"/>
    </row>
    <row r="112" spans="3:4" ht="11.25">
      <c r="C112" s="255"/>
      <c r="D112" s="255"/>
    </row>
    <row r="113" spans="3:4" ht="11.25">
      <c r="C113" s="255"/>
      <c r="D113" s="255"/>
    </row>
    <row r="114" spans="3:4" ht="11.25">
      <c r="C114" s="255"/>
      <c r="D114" s="255"/>
    </row>
    <row r="115" spans="3:4" ht="11.25">
      <c r="C115" s="255"/>
      <c r="D115" s="255"/>
    </row>
    <row r="116" spans="3:4" ht="11.25">
      <c r="C116" s="255"/>
      <c r="D116" s="255"/>
    </row>
    <row r="117" spans="3:4" ht="11.25">
      <c r="C117" s="255"/>
      <c r="D117" s="255"/>
    </row>
    <row r="118" spans="3:4" ht="11.25">
      <c r="C118" s="255"/>
      <c r="D118" s="255"/>
    </row>
    <row r="119" spans="3:4" ht="11.25">
      <c r="C119" s="255"/>
      <c r="D119" s="255"/>
    </row>
    <row r="120" spans="3:4" ht="11.25">
      <c r="C120" s="255"/>
      <c r="D120" s="255"/>
    </row>
    <row r="121" spans="3:4" ht="11.25">
      <c r="C121" s="255"/>
      <c r="D121" s="255"/>
    </row>
    <row r="122" spans="3:4" ht="11.25">
      <c r="C122" s="255"/>
      <c r="D122" s="255"/>
    </row>
    <row r="123" spans="3:4" ht="11.25">
      <c r="C123" s="255"/>
      <c r="D123" s="255"/>
    </row>
    <row r="124" spans="3:4" ht="11.25">
      <c r="C124" s="255"/>
      <c r="D124" s="255"/>
    </row>
    <row r="125" spans="3:4" ht="11.25">
      <c r="C125" s="255"/>
      <c r="D125" s="255"/>
    </row>
    <row r="126" spans="3:4" ht="11.25">
      <c r="C126" s="255"/>
      <c r="D126" s="255"/>
    </row>
    <row r="127" spans="3:4" ht="11.25">
      <c r="C127" s="255"/>
      <c r="D127" s="255"/>
    </row>
    <row r="128" spans="3:4" ht="11.25">
      <c r="C128" s="255"/>
      <c r="D128" s="255"/>
    </row>
    <row r="129" spans="3:4" ht="11.25">
      <c r="C129" s="255"/>
      <c r="D129" s="255"/>
    </row>
    <row r="130" spans="3:4" ht="11.25">
      <c r="C130" s="255"/>
      <c r="D130" s="255"/>
    </row>
    <row r="131" spans="3:4" ht="11.25">
      <c r="C131" s="255"/>
      <c r="D131" s="255"/>
    </row>
    <row r="132" spans="3:4" ht="11.25">
      <c r="C132" s="255"/>
      <c r="D132" s="255"/>
    </row>
    <row r="133" spans="3:4" ht="11.25">
      <c r="C133" s="255"/>
      <c r="D133" s="255"/>
    </row>
    <row r="134" spans="3:4" ht="11.25">
      <c r="C134" s="255"/>
      <c r="D134" s="255"/>
    </row>
    <row r="135" spans="3:4" ht="11.25">
      <c r="C135" s="255"/>
      <c r="D135" s="255"/>
    </row>
    <row r="136" spans="3:4" ht="11.25">
      <c r="C136" s="255"/>
      <c r="D136" s="255"/>
    </row>
    <row r="137" spans="3:4" ht="11.25">
      <c r="C137" s="255"/>
      <c r="D137" s="255"/>
    </row>
    <row r="138" spans="3:4" ht="11.25">
      <c r="C138" s="255"/>
      <c r="D138" s="255"/>
    </row>
    <row r="139" spans="3:4" ht="11.25">
      <c r="C139" s="255"/>
      <c r="D139" s="255"/>
    </row>
    <row r="140" spans="3:4" ht="11.25">
      <c r="C140" s="255"/>
      <c r="D140" s="255"/>
    </row>
    <row r="141" spans="3:4" ht="11.25">
      <c r="C141" s="255"/>
      <c r="D141" s="255"/>
    </row>
    <row r="142" spans="3:4" ht="11.25">
      <c r="C142" s="255"/>
      <c r="D142" s="255"/>
    </row>
    <row r="143" spans="3:4" ht="11.25">
      <c r="C143" s="255"/>
      <c r="D143" s="255"/>
    </row>
    <row r="144" spans="3:4" ht="11.25">
      <c r="C144" s="255"/>
      <c r="D144" s="255"/>
    </row>
    <row r="145" spans="3:4" ht="11.25">
      <c r="C145" s="255"/>
      <c r="D145" s="255"/>
    </row>
    <row r="146" spans="3:4" ht="11.25">
      <c r="C146" s="255"/>
      <c r="D146" s="255"/>
    </row>
    <row r="147" spans="3:4" ht="11.25">
      <c r="C147" s="255"/>
      <c r="D147" s="255"/>
    </row>
    <row r="148" spans="3:4" ht="11.25">
      <c r="C148" s="255"/>
      <c r="D148" s="255"/>
    </row>
    <row r="149" spans="3:4" ht="11.25">
      <c r="C149" s="255"/>
      <c r="D149" s="255"/>
    </row>
    <row r="150" spans="3:4" ht="11.25">
      <c r="C150" s="255"/>
      <c r="D150" s="255"/>
    </row>
    <row r="151" spans="3:4" ht="11.25">
      <c r="C151" s="255"/>
      <c r="D151" s="255"/>
    </row>
    <row r="152" spans="3:4" ht="11.25">
      <c r="C152" s="255"/>
      <c r="D152" s="255"/>
    </row>
    <row r="153" spans="3:4" ht="11.25">
      <c r="C153" s="255"/>
      <c r="D153" s="255"/>
    </row>
    <row r="154" spans="3:4" ht="11.25">
      <c r="C154" s="255"/>
      <c r="D154" s="255"/>
    </row>
    <row r="155" spans="3:4" ht="11.25">
      <c r="C155" s="255"/>
      <c r="D155" s="255"/>
    </row>
    <row r="156" spans="3:4" ht="11.25">
      <c r="C156" s="255"/>
      <c r="D156" s="255"/>
    </row>
    <row r="157" spans="3:4" ht="11.25">
      <c r="C157" s="255"/>
      <c r="D157" s="255"/>
    </row>
    <row r="158" spans="3:4" ht="11.25">
      <c r="C158" s="255"/>
      <c r="D158" s="255"/>
    </row>
    <row r="159" spans="3:4" ht="11.25">
      <c r="C159" s="255"/>
      <c r="D159" s="255"/>
    </row>
    <row r="160" spans="3:4" ht="11.25">
      <c r="C160" s="255"/>
      <c r="D160" s="255"/>
    </row>
    <row r="161" spans="3:4" ht="11.25">
      <c r="C161" s="255"/>
      <c r="D161" s="255"/>
    </row>
    <row r="162" spans="3:4" ht="11.25">
      <c r="C162" s="255"/>
      <c r="D162" s="255"/>
    </row>
    <row r="163" spans="3:4" ht="11.25">
      <c r="C163" s="255"/>
      <c r="D163" s="255"/>
    </row>
  </sheetData>
  <sheetProtection selectLockedCells="1" selectUnlockedCells="1"/>
  <mergeCells count="16">
    <mergeCell ref="M1:O1"/>
    <mergeCell ref="F2:H4"/>
    <mergeCell ref="A6:E6"/>
    <mergeCell ref="L6:P6"/>
    <mergeCell ref="A7:D7"/>
    <mergeCell ref="A9:A10"/>
    <mergeCell ref="B9:E9"/>
    <mergeCell ref="F9:G9"/>
    <mergeCell ref="H9:H10"/>
    <mergeCell ref="I9:L9"/>
    <mergeCell ref="M9:N9"/>
    <mergeCell ref="O9:O10"/>
    <mergeCell ref="P9:P10"/>
    <mergeCell ref="E22:F22"/>
    <mergeCell ref="I22:J22"/>
    <mergeCell ref="I24:J2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20 F15:G20 I15:K20 M15:N20 N21 B28:D34 F28:G34 I28:K34 M28:N34">
      <formula1>0</formula1>
      <formula2>9999999999999990</formula2>
    </dataValidation>
  </dataValidations>
  <printOptions/>
  <pageMargins left="0.3298611111111111" right="0.25" top="0.5097222222222222" bottom="0.65" header="0.5118055555555555" footer="0.20972222222222223"/>
  <pageSetup horizontalDpi="300" verticalDpi="300" orientation="landscape" scale="76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3"/>
  <sheetViews>
    <sheetView zoomScale="85" zoomScaleNormal="85" zoomScalePageLayoutView="0" workbookViewId="0" topLeftCell="A10">
      <selection activeCell="B33" sqref="B33"/>
    </sheetView>
  </sheetViews>
  <sheetFormatPr defaultColWidth="9.140625" defaultRowHeight="12.75"/>
  <cols>
    <col min="1" max="1" width="39.140625" style="41" customWidth="1"/>
    <col min="2" max="2" width="12.8515625" style="41" customWidth="1"/>
    <col min="3" max="4" width="12.140625" style="41" customWidth="1"/>
    <col min="5" max="5" width="13.7109375" style="41" customWidth="1"/>
    <col min="6" max="16384" width="9.140625" style="38" customWidth="1"/>
  </cols>
  <sheetData>
    <row r="1" spans="1:14" s="258" customFormat="1" ht="18.75" customHeight="1">
      <c r="A1" s="155"/>
      <c r="B1" s="155"/>
      <c r="C1" s="155"/>
      <c r="D1" s="155"/>
      <c r="E1" s="256" t="s">
        <v>222</v>
      </c>
      <c r="F1" s="257"/>
      <c r="G1" s="257"/>
      <c r="H1" s="257"/>
      <c r="I1" s="257"/>
      <c r="J1" s="257"/>
      <c r="K1" s="257"/>
      <c r="L1" s="257"/>
      <c r="M1" s="257"/>
      <c r="N1" s="257"/>
    </row>
    <row r="2" spans="2:5" ht="15" customHeight="1">
      <c r="B2" s="259"/>
      <c r="C2" s="434" t="s">
        <v>223</v>
      </c>
      <c r="D2" s="434"/>
      <c r="E2" s="42"/>
    </row>
    <row r="3" spans="2:5" ht="15" customHeight="1">
      <c r="B3" s="434" t="s">
        <v>224</v>
      </c>
      <c r="C3" s="434"/>
      <c r="D3" s="434"/>
      <c r="E3" s="434"/>
    </row>
    <row r="4" spans="1:5" ht="15" customHeight="1">
      <c r="A4" s="42"/>
      <c r="B4" s="434"/>
      <c r="C4" s="434"/>
      <c r="D4" s="434"/>
      <c r="E4" s="42"/>
    </row>
    <row r="5" spans="1:5" ht="15" customHeight="1">
      <c r="A5" s="260" t="str">
        <f>'справка № 2-КИС-ОД'!A3:B3</f>
        <v>Наименование на КИС: ДФ Статус Нови Акции</v>
      </c>
      <c r="B5" s="260"/>
      <c r="C5" s="260"/>
      <c r="D5" s="435" t="s">
        <v>159</v>
      </c>
      <c r="E5" s="435"/>
    </row>
    <row r="6" ht="15">
      <c r="A6" s="260" t="str">
        <f>'справка № 2-КИС-ОД'!A4:B4</f>
        <v>Отчетен период 30/09/2010 г. </v>
      </c>
    </row>
    <row r="7" spans="2:5" ht="15">
      <c r="B7" s="261" t="s">
        <v>225</v>
      </c>
      <c r="E7" s="262" t="s">
        <v>5</v>
      </c>
    </row>
    <row r="8" spans="1:2" ht="13.5" customHeight="1">
      <c r="A8" s="263" t="s">
        <v>226</v>
      </c>
      <c r="B8" s="189"/>
    </row>
    <row r="9" spans="1:5" ht="13.5" customHeight="1">
      <c r="A9" s="429" t="s">
        <v>227</v>
      </c>
      <c r="B9" s="429" t="s">
        <v>228</v>
      </c>
      <c r="C9" s="436" t="s">
        <v>229</v>
      </c>
      <c r="D9" s="436"/>
      <c r="E9" s="436"/>
    </row>
    <row r="10" spans="1:5" ht="28.5">
      <c r="A10" s="429"/>
      <c r="B10" s="429"/>
      <c r="C10" s="55" t="s">
        <v>230</v>
      </c>
      <c r="D10" s="55" t="s">
        <v>231</v>
      </c>
      <c r="E10" s="264" t="s">
        <v>232</v>
      </c>
    </row>
    <row r="11" spans="1:5" s="266" customFormat="1" ht="19.5" customHeight="1">
      <c r="A11" s="265" t="s">
        <v>12</v>
      </c>
      <c r="B11" s="264">
        <v>1</v>
      </c>
      <c r="C11" s="264">
        <v>2</v>
      </c>
      <c r="D11" s="264">
        <v>3</v>
      </c>
      <c r="E11" s="265">
        <v>4</v>
      </c>
    </row>
    <row r="12" spans="1:5" ht="19.5" customHeight="1">
      <c r="A12" s="267" t="s">
        <v>233</v>
      </c>
      <c r="B12" s="268" t="s">
        <v>225</v>
      </c>
      <c r="C12" s="268" t="s">
        <v>225</v>
      </c>
      <c r="D12" s="268" t="s">
        <v>225</v>
      </c>
      <c r="E12" s="56"/>
    </row>
    <row r="13" spans="1:5" ht="19.5" customHeight="1">
      <c r="A13" s="268" t="s">
        <v>234</v>
      </c>
      <c r="B13" s="268"/>
      <c r="C13" s="268"/>
      <c r="D13" s="268"/>
      <c r="E13" s="56"/>
    </row>
    <row r="14" spans="1:5" ht="19.5" customHeight="1">
      <c r="A14" s="268" t="s">
        <v>235</v>
      </c>
      <c r="B14" s="268" t="s">
        <v>225</v>
      </c>
      <c r="C14" s="268" t="s">
        <v>225</v>
      </c>
      <c r="D14" s="268" t="s">
        <v>225</v>
      </c>
      <c r="E14" s="56"/>
    </row>
    <row r="15" spans="1:5" ht="19.5" customHeight="1">
      <c r="A15" s="268" t="s">
        <v>236</v>
      </c>
      <c r="B15" s="269">
        <f>'справка № 1-КИС-БАЛАНС'!B39</f>
        <v>3513.107573316</v>
      </c>
      <c r="C15" s="268" t="s">
        <v>225</v>
      </c>
      <c r="D15" s="268" t="s">
        <v>225</v>
      </c>
      <c r="E15" s="56"/>
    </row>
    <row r="16" spans="1:5" ht="19.5" customHeight="1">
      <c r="A16" s="268" t="s">
        <v>237</v>
      </c>
      <c r="B16" s="269">
        <f>B17</f>
        <v>467.49000000000007</v>
      </c>
      <c r="C16" s="268"/>
      <c r="D16" s="268"/>
      <c r="E16" s="56"/>
    </row>
    <row r="17" spans="1:5" ht="19.5" customHeight="1">
      <c r="A17" s="268" t="s">
        <v>238</v>
      </c>
      <c r="B17" s="269">
        <f>'справка № 1-КИС-БАЛАНС'!B36</f>
        <v>467.49000000000007</v>
      </c>
      <c r="C17" s="268" t="s">
        <v>225</v>
      </c>
      <c r="D17" s="268" t="s">
        <v>225</v>
      </c>
      <c r="E17" s="56"/>
    </row>
    <row r="18" spans="1:5" ht="19.5" customHeight="1">
      <c r="A18" s="268" t="s">
        <v>239</v>
      </c>
      <c r="B18" s="268" t="s">
        <v>225</v>
      </c>
      <c r="C18" s="268" t="s">
        <v>225</v>
      </c>
      <c r="D18" s="268" t="s">
        <v>225</v>
      </c>
      <c r="E18" s="56"/>
    </row>
    <row r="19" spans="1:5" ht="19.5" customHeight="1">
      <c r="A19" s="268" t="s">
        <v>240</v>
      </c>
      <c r="B19" s="268" t="s">
        <v>225</v>
      </c>
      <c r="C19" s="268" t="s">
        <v>225</v>
      </c>
      <c r="D19" s="268" t="s">
        <v>225</v>
      </c>
      <c r="E19" s="56"/>
    </row>
    <row r="20" spans="1:5" ht="19.5" customHeight="1">
      <c r="A20" s="268" t="s">
        <v>241</v>
      </c>
      <c r="B20" s="268"/>
      <c r="C20" s="268"/>
      <c r="D20" s="268"/>
      <c r="E20" s="56"/>
    </row>
    <row r="21" spans="1:5" ht="19.5" customHeight="1">
      <c r="A21" s="268" t="s">
        <v>242</v>
      </c>
      <c r="B21" s="269">
        <f>'справка № 1-КИС-БАЛАНС'!B38</f>
        <v>0</v>
      </c>
      <c r="C21" s="268"/>
      <c r="D21" s="268"/>
      <c r="E21" s="56"/>
    </row>
    <row r="22" spans="1:5" ht="19.5" customHeight="1">
      <c r="A22" s="268" t="s">
        <v>49</v>
      </c>
      <c r="B22" s="268"/>
      <c r="C22" s="268"/>
      <c r="D22" s="268"/>
      <c r="E22" s="56"/>
    </row>
    <row r="23" spans="1:5" ht="19.5" customHeight="1">
      <c r="A23" s="268" t="s">
        <v>243</v>
      </c>
      <c r="B23" s="268"/>
      <c r="C23" s="268"/>
      <c r="D23" s="268"/>
      <c r="E23" s="56"/>
    </row>
    <row r="24" spans="1:5" ht="19.5" customHeight="1">
      <c r="A24" s="267" t="s">
        <v>244</v>
      </c>
      <c r="B24" s="269">
        <f>B21+B15+B16</f>
        <v>3980.5975733160003</v>
      </c>
      <c r="C24" s="268" t="s">
        <v>225</v>
      </c>
      <c r="D24" s="268" t="s">
        <v>225</v>
      </c>
      <c r="E24" s="56"/>
    </row>
    <row r="25" spans="1:5" ht="19.5" customHeight="1">
      <c r="A25" s="189"/>
      <c r="B25" s="261" t="s">
        <v>225</v>
      </c>
      <c r="C25" s="261" t="s">
        <v>225</v>
      </c>
      <c r="D25" s="261" t="s">
        <v>225</v>
      </c>
      <c r="E25" s="189"/>
    </row>
    <row r="26" ht="19.5" customHeight="1">
      <c r="A26" s="263" t="s">
        <v>245</v>
      </c>
    </row>
    <row r="27" spans="1:5" ht="44.25" customHeight="1">
      <c r="A27" s="90" t="s">
        <v>227</v>
      </c>
      <c r="B27" s="90" t="s">
        <v>246</v>
      </c>
      <c r="C27" s="429" t="s">
        <v>247</v>
      </c>
      <c r="D27" s="429"/>
      <c r="E27" s="429"/>
    </row>
    <row r="28" spans="1:5" ht="30.75" customHeight="1">
      <c r="A28" s="90"/>
      <c r="B28" s="90"/>
      <c r="C28" s="90" t="s">
        <v>230</v>
      </c>
      <c r="D28" s="90" t="s">
        <v>248</v>
      </c>
      <c r="E28" s="90" t="s">
        <v>249</v>
      </c>
    </row>
    <row r="29" spans="1:5" ht="19.5" customHeight="1">
      <c r="A29" s="264" t="s">
        <v>12</v>
      </c>
      <c r="B29" s="264">
        <v>1</v>
      </c>
      <c r="C29" s="264">
        <v>2</v>
      </c>
      <c r="D29" s="264">
        <v>3</v>
      </c>
      <c r="E29" s="264">
        <v>4</v>
      </c>
    </row>
    <row r="30" spans="1:5" ht="19.5" customHeight="1">
      <c r="A30" s="267" t="s">
        <v>250</v>
      </c>
      <c r="B30" s="267" t="s">
        <v>225</v>
      </c>
      <c r="C30" s="267" t="s">
        <v>225</v>
      </c>
      <c r="D30" s="267" t="s">
        <v>225</v>
      </c>
      <c r="E30" s="267" t="s">
        <v>225</v>
      </c>
    </row>
    <row r="31" spans="1:5" ht="19.5" customHeight="1">
      <c r="A31" s="270" t="s">
        <v>251</v>
      </c>
      <c r="B31" s="268"/>
      <c r="C31" s="268"/>
      <c r="D31" s="268"/>
      <c r="E31" s="268"/>
    </row>
    <row r="32" spans="1:5" ht="19.5" customHeight="1">
      <c r="A32" s="268" t="s">
        <v>252</v>
      </c>
      <c r="B32" s="271">
        <f>B33+B34</f>
        <v>1134.0900000000001</v>
      </c>
      <c r="C32" s="268" t="s">
        <v>225</v>
      </c>
      <c r="D32" s="268" t="s">
        <v>225</v>
      </c>
      <c r="E32" s="268" t="s">
        <v>225</v>
      </c>
    </row>
    <row r="33" spans="1:5" ht="19.5" customHeight="1">
      <c r="A33" s="270" t="s">
        <v>253</v>
      </c>
      <c r="B33" s="271">
        <f>'справка № 1-КИС-БАЛАНС'!E26</f>
        <v>1134.0900000000001</v>
      </c>
      <c r="C33" s="268" t="s">
        <v>225</v>
      </c>
      <c r="D33" s="268" t="s">
        <v>225</v>
      </c>
      <c r="E33" s="268" t="s">
        <v>225</v>
      </c>
    </row>
    <row r="34" spans="1:5" ht="19.5" customHeight="1">
      <c r="A34" s="270" t="s">
        <v>254</v>
      </c>
      <c r="B34" s="271">
        <f>'справка № 1-КИС-БАЛАНС'!E27</f>
        <v>0</v>
      </c>
      <c r="C34" s="268"/>
      <c r="D34" s="268"/>
      <c r="E34" s="268"/>
    </row>
    <row r="35" spans="1:5" ht="19.5" customHeight="1">
      <c r="A35" s="270" t="s">
        <v>255</v>
      </c>
      <c r="B35" s="268"/>
      <c r="C35" s="268"/>
      <c r="D35" s="268"/>
      <c r="E35" s="268"/>
    </row>
    <row r="36" spans="1:5" ht="19.5" customHeight="1">
      <c r="A36" s="268" t="s">
        <v>52</v>
      </c>
      <c r="B36" s="269">
        <f>'справка № 1-КИС-БАЛАНС'!E29</f>
        <v>0</v>
      </c>
      <c r="C36" s="268"/>
      <c r="D36" s="268"/>
      <c r="E36" s="268"/>
    </row>
    <row r="37" spans="1:5" ht="19.5" customHeight="1">
      <c r="A37" s="268" t="s">
        <v>54</v>
      </c>
      <c r="B37" s="268"/>
      <c r="C37" s="268"/>
      <c r="D37" s="268"/>
      <c r="E37" s="268"/>
    </row>
    <row r="38" spans="1:5" ht="19.5" customHeight="1">
      <c r="A38" s="268" t="s">
        <v>256</v>
      </c>
      <c r="B38" s="268" t="s">
        <v>225</v>
      </c>
      <c r="C38" s="268" t="s">
        <v>225</v>
      </c>
      <c r="D38" s="268" t="s">
        <v>225</v>
      </c>
      <c r="E38" s="268" t="s">
        <v>225</v>
      </c>
    </row>
    <row r="39" spans="1:5" ht="19.5" customHeight="1">
      <c r="A39" s="268" t="s">
        <v>58</v>
      </c>
      <c r="B39" s="268" t="s">
        <v>225</v>
      </c>
      <c r="C39" s="268" t="s">
        <v>225</v>
      </c>
      <c r="D39" s="268" t="s">
        <v>225</v>
      </c>
      <c r="E39" s="268" t="s">
        <v>225</v>
      </c>
    </row>
    <row r="40" spans="1:5" ht="19.5" customHeight="1">
      <c r="A40" s="268" t="s">
        <v>257</v>
      </c>
      <c r="B40" s="268" t="s">
        <v>225</v>
      </c>
      <c r="C40" s="268" t="s">
        <v>225</v>
      </c>
      <c r="D40" s="268" t="s">
        <v>225</v>
      </c>
      <c r="E40" s="268" t="s">
        <v>225</v>
      </c>
    </row>
    <row r="41" spans="1:5" ht="19.5" customHeight="1">
      <c r="A41" s="268" t="s">
        <v>258</v>
      </c>
      <c r="B41" s="271">
        <f>'справка № 1-КИС-БАЛАНС'!E25-'справка № 6-КИС'!B32</f>
        <v>0</v>
      </c>
      <c r="C41" s="268" t="s">
        <v>225</v>
      </c>
      <c r="D41" s="268" t="s">
        <v>225</v>
      </c>
      <c r="E41" s="268" t="s">
        <v>225</v>
      </c>
    </row>
    <row r="42" spans="1:5" ht="19.5" customHeight="1">
      <c r="A42" s="268" t="s">
        <v>259</v>
      </c>
      <c r="B42" s="268" t="s">
        <v>225</v>
      </c>
      <c r="C42" s="268" t="s">
        <v>225</v>
      </c>
      <c r="D42" s="268" t="s">
        <v>225</v>
      </c>
      <c r="E42" s="268" t="s">
        <v>225</v>
      </c>
    </row>
    <row r="43" spans="1:5" s="93" customFormat="1" ht="19.5" customHeight="1">
      <c r="A43" s="268" t="s">
        <v>260</v>
      </c>
      <c r="B43" s="268" t="s">
        <v>225</v>
      </c>
      <c r="C43" s="268" t="s">
        <v>225</v>
      </c>
      <c r="D43" s="268" t="s">
        <v>225</v>
      </c>
      <c r="E43" s="268" t="s">
        <v>225</v>
      </c>
    </row>
    <row r="44" spans="1:5" s="39" customFormat="1" ht="19.5" customHeight="1">
      <c r="A44" s="267" t="s">
        <v>261</v>
      </c>
      <c r="B44" s="271">
        <f>B31+B32+B36+B41+B45</f>
        <v>1134.0900000000001</v>
      </c>
      <c r="C44" s="268" t="s">
        <v>225</v>
      </c>
      <c r="D44" s="268" t="s">
        <v>225</v>
      </c>
      <c r="E44" s="268" t="s">
        <v>225</v>
      </c>
    </row>
    <row r="45" spans="1:6" ht="15">
      <c r="A45" s="50"/>
      <c r="B45" s="261"/>
      <c r="C45" s="261"/>
      <c r="D45" s="261"/>
      <c r="E45" s="261"/>
      <c r="F45" s="50"/>
    </row>
    <row r="46" spans="1:6" ht="15">
      <c r="A46" s="41" t="str">
        <f>'справка № 4-КИС-ОСК'!A38</f>
        <v>Дата  30/09/2010 г. </v>
      </c>
      <c r="B46" s="404" t="s">
        <v>262</v>
      </c>
      <c r="C46" s="404"/>
      <c r="D46" s="430" t="s">
        <v>195</v>
      </c>
      <c r="E46" s="430"/>
      <c r="F46" s="50"/>
    </row>
    <row r="47" spans="2:6" ht="15">
      <c r="B47" s="168" t="str">
        <f>'справка № 5-КИС'!E22</f>
        <v>Димитър Моллов</v>
      </c>
      <c r="C47" s="168"/>
      <c r="D47" s="272" t="str">
        <f>'справка № 5-КИС'!I22</f>
        <v>Мария Д. Сивкова</v>
      </c>
      <c r="E47" s="272"/>
      <c r="F47" s="50"/>
    </row>
    <row r="48" spans="2:6" ht="15">
      <c r="B48" s="168"/>
      <c r="C48" s="168"/>
      <c r="D48" s="272"/>
      <c r="E48" s="272"/>
      <c r="F48" s="50"/>
    </row>
    <row r="49" spans="2:6" ht="15">
      <c r="B49" s="168"/>
      <c r="C49" s="168"/>
      <c r="D49" s="272"/>
      <c r="E49" s="272"/>
      <c r="F49" s="50"/>
    </row>
    <row r="50" spans="2:6" ht="15">
      <c r="B50" s="168"/>
      <c r="C50" s="168"/>
      <c r="D50" s="431"/>
      <c r="E50" s="431"/>
      <c r="F50" s="50"/>
    </row>
    <row r="51" spans="2:6" ht="15">
      <c r="B51" s="168"/>
      <c r="C51" s="168"/>
      <c r="D51" s="272"/>
      <c r="E51" s="272"/>
      <c r="F51" s="50"/>
    </row>
    <row r="52" spans="1:6" ht="26.25" customHeight="1">
      <c r="A52" s="432" t="s">
        <v>263</v>
      </c>
      <c r="B52" s="432"/>
      <c r="C52" s="432"/>
      <c r="D52" s="432"/>
      <c r="E52" s="273"/>
      <c r="F52" s="273"/>
    </row>
    <row r="53" spans="1:6" ht="15">
      <c r="A53" s="50"/>
      <c r="B53" s="261"/>
      <c r="C53" s="261"/>
      <c r="D53" s="261"/>
      <c r="E53" s="261"/>
      <c r="F53" s="50"/>
    </row>
    <row r="54" spans="1:6" ht="15">
      <c r="A54" s="50"/>
      <c r="B54" s="261" t="s">
        <v>225</v>
      </c>
      <c r="C54" s="261" t="s">
        <v>225</v>
      </c>
      <c r="D54" s="261" t="s">
        <v>225</v>
      </c>
      <c r="E54" s="261" t="s">
        <v>225</v>
      </c>
      <c r="F54" s="50"/>
    </row>
    <row r="55" spans="1:6" ht="15">
      <c r="A55" s="50"/>
      <c r="B55" s="261" t="s">
        <v>225</v>
      </c>
      <c r="C55" s="261" t="s">
        <v>225</v>
      </c>
      <c r="D55" s="261" t="s">
        <v>225</v>
      </c>
      <c r="E55" s="261" t="s">
        <v>225</v>
      </c>
      <c r="F55" s="50"/>
    </row>
    <row r="56" spans="1:6" ht="15">
      <c r="A56" s="50"/>
      <c r="B56" s="274"/>
      <c r="C56" s="261" t="s">
        <v>225</v>
      </c>
      <c r="D56" s="261" t="s">
        <v>225</v>
      </c>
      <c r="E56" s="261" t="s">
        <v>225</v>
      </c>
      <c r="F56" s="50"/>
    </row>
    <row r="57" spans="1:5" ht="27" customHeight="1">
      <c r="A57" s="38"/>
      <c r="B57" s="38"/>
      <c r="C57" s="38"/>
      <c r="D57" s="38"/>
      <c r="E57" s="38"/>
    </row>
    <row r="58" spans="1:5" ht="12.75">
      <c r="A58" s="38"/>
      <c r="B58" s="38"/>
      <c r="C58" s="38"/>
      <c r="D58" s="38"/>
      <c r="E58" s="38"/>
    </row>
    <row r="59" spans="1:6" ht="15">
      <c r="A59" s="275"/>
      <c r="B59" s="276"/>
      <c r="C59" s="276"/>
      <c r="D59" s="276"/>
      <c r="E59" s="276"/>
      <c r="F59" s="257"/>
    </row>
    <row r="60" spans="1:6" ht="15">
      <c r="A60" s="275"/>
      <c r="B60" s="276"/>
      <c r="C60" s="276"/>
      <c r="D60" s="276"/>
      <c r="E60" s="276"/>
      <c r="F60" s="257"/>
    </row>
    <row r="61" spans="1:6" ht="16.5" customHeight="1">
      <c r="A61" s="275"/>
      <c r="B61" s="276"/>
      <c r="C61" s="276"/>
      <c r="D61" s="276"/>
      <c r="E61" s="276"/>
      <c r="F61" s="257"/>
    </row>
    <row r="62" spans="1:6" ht="22.5" customHeight="1">
      <c r="A62" s="275"/>
      <c r="B62" s="276"/>
      <c r="C62" s="276"/>
      <c r="D62" s="276"/>
      <c r="E62" s="276"/>
      <c r="F62" s="257"/>
    </row>
    <row r="63" spans="1:6" ht="15">
      <c r="A63" s="275"/>
      <c r="B63" s="276"/>
      <c r="C63" s="276"/>
      <c r="D63" s="276"/>
      <c r="E63" s="276"/>
      <c r="F63" s="257"/>
    </row>
    <row r="64" spans="1:6" s="39" customFormat="1" ht="15">
      <c r="A64" s="275"/>
      <c r="B64" s="276"/>
      <c r="C64" s="276"/>
      <c r="D64" s="276"/>
      <c r="E64" s="276"/>
      <c r="F64" s="277"/>
    </row>
    <row r="65" spans="1:6" ht="15">
      <c r="A65" s="275"/>
      <c r="B65" s="276"/>
      <c r="C65" s="276"/>
      <c r="D65" s="276"/>
      <c r="E65" s="276"/>
      <c r="F65" s="257"/>
    </row>
    <row r="66" spans="1:6" ht="15">
      <c r="A66" s="276"/>
      <c r="B66" s="276"/>
      <c r="C66" s="276"/>
      <c r="D66" s="276"/>
      <c r="E66" s="276"/>
      <c r="F66" s="257"/>
    </row>
    <row r="67" spans="1:6" ht="15">
      <c r="A67" s="275"/>
      <c r="B67" s="276"/>
      <c r="C67" s="276"/>
      <c r="D67" s="276"/>
      <c r="E67" s="276"/>
      <c r="F67" s="257"/>
    </row>
    <row r="68" spans="1:6" ht="15">
      <c r="A68" s="276"/>
      <c r="B68" s="276"/>
      <c r="C68" s="276"/>
      <c r="D68" s="276"/>
      <c r="E68" s="276"/>
      <c r="F68" s="257"/>
    </row>
    <row r="69" spans="1:6" ht="15">
      <c r="A69" s="278"/>
      <c r="B69" s="279"/>
      <c r="C69" s="276"/>
      <c r="D69" s="276"/>
      <c r="E69" s="276"/>
      <c r="F69" s="257"/>
    </row>
    <row r="70" spans="1:6" ht="15" customHeight="1">
      <c r="A70" s="280"/>
      <c r="B70" s="433"/>
      <c r="C70" s="433"/>
      <c r="D70" s="433"/>
      <c r="E70" s="433"/>
      <c r="F70" s="257"/>
    </row>
    <row r="71" spans="1:6" ht="26.25" customHeight="1">
      <c r="A71" s="428"/>
      <c r="B71" s="428"/>
      <c r="C71" s="428"/>
      <c r="D71" s="428"/>
      <c r="E71" s="428"/>
      <c r="F71" s="257"/>
    </row>
    <row r="72" spans="1:6" ht="13.5" customHeight="1">
      <c r="A72" s="280"/>
      <c r="B72" s="280"/>
      <c r="C72" s="280"/>
      <c r="D72" s="280"/>
      <c r="E72" s="280"/>
      <c r="F72" s="257"/>
    </row>
    <row r="73" ht="15">
      <c r="A73" s="261"/>
    </row>
    <row r="74" ht="15">
      <c r="A74" s="261"/>
    </row>
    <row r="75" ht="15">
      <c r="A75" s="261"/>
    </row>
    <row r="76" spans="1:5" ht="13.5" customHeight="1">
      <c r="A76" s="281"/>
      <c r="B76" s="281"/>
      <c r="C76" s="282"/>
      <c r="D76" s="282"/>
      <c r="E76" s="283"/>
    </row>
    <row r="77" spans="1:5" s="285" customFormat="1" ht="35.25" customHeight="1">
      <c r="A77" s="284"/>
      <c r="B77" s="284"/>
      <c r="C77" s="284"/>
      <c r="D77" s="284"/>
      <c r="E77" s="284"/>
    </row>
    <row r="78" spans="1:5" s="93" customFormat="1" ht="14.25">
      <c r="A78" s="283"/>
      <c r="B78" s="283"/>
      <c r="C78" s="283"/>
      <c r="D78" s="283"/>
      <c r="E78" s="283"/>
    </row>
    <row r="79" spans="1:5" ht="15">
      <c r="A79" s="286"/>
      <c r="B79" s="286"/>
      <c r="C79" s="286"/>
      <c r="D79" s="286"/>
      <c r="E79" s="286"/>
    </row>
    <row r="80" spans="1:5" ht="15">
      <c r="A80" s="286"/>
      <c r="B80" s="286"/>
      <c r="C80" s="286"/>
      <c r="D80" s="286"/>
      <c r="E80" s="286"/>
    </row>
    <row r="81" spans="1:5" ht="15">
      <c r="A81" s="286"/>
      <c r="B81" s="286"/>
      <c r="C81" s="286"/>
      <c r="D81" s="286"/>
      <c r="E81" s="286"/>
    </row>
    <row r="82" spans="1:5" ht="15">
      <c r="A82" s="281"/>
      <c r="B82" s="286"/>
      <c r="C82" s="286"/>
      <c r="D82" s="286"/>
      <c r="E82" s="286"/>
    </row>
    <row r="83" spans="1:5" ht="27" customHeight="1">
      <c r="A83" s="189"/>
      <c r="B83" s="189"/>
      <c r="C83" s="189"/>
      <c r="D83" s="189"/>
      <c r="E83" s="189"/>
    </row>
  </sheetData>
  <sheetProtection selectLockedCells="1" selectUnlockedCells="1"/>
  <mergeCells count="15">
    <mergeCell ref="C2:D2"/>
    <mergeCell ref="B3:E3"/>
    <mergeCell ref="B4:D4"/>
    <mergeCell ref="D5:E5"/>
    <mergeCell ref="A9:A10"/>
    <mergeCell ref="B9:B10"/>
    <mergeCell ref="C9:E9"/>
    <mergeCell ref="A71:E71"/>
    <mergeCell ref="C27:E27"/>
    <mergeCell ref="B46:C46"/>
    <mergeCell ref="D46:E46"/>
    <mergeCell ref="D50:E50"/>
    <mergeCell ref="A52:D52"/>
    <mergeCell ref="B70:C70"/>
    <mergeCell ref="D70:E70"/>
  </mergeCells>
  <printOptions/>
  <pageMargins left="0.7479166666666667" right="0.7479166666666667" top="0.25972222222222224" bottom="0.6298611111111111" header="0.5118055555555555" footer="0.5"/>
  <pageSetup horizontalDpi="300" verticalDpi="300" orientation="landscape" paperSize="9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56"/>
  <sheetViews>
    <sheetView tabSelected="1" zoomScale="85" zoomScaleNormal="85" zoomScalePageLayoutView="0" workbookViewId="0" topLeftCell="A1">
      <selection activeCell="O76" sqref="O76"/>
    </sheetView>
  </sheetViews>
  <sheetFormatPr defaultColWidth="33.00390625" defaultRowHeight="12.75"/>
  <cols>
    <col min="1" max="1" width="24.8515625" style="287" customWidth="1"/>
    <col min="2" max="2" width="14.140625" style="287" customWidth="1"/>
    <col min="3" max="3" width="7.00390625" style="287" customWidth="1"/>
    <col min="4" max="4" width="8.140625" style="287" customWidth="1"/>
    <col min="5" max="5" width="16.8515625" style="287" customWidth="1"/>
    <col min="6" max="6" width="7.7109375" style="287" customWidth="1"/>
    <col min="7" max="7" width="5.00390625" style="287" customWidth="1"/>
    <col min="8" max="8" width="6.00390625" style="287" customWidth="1"/>
    <col min="9" max="9" width="6.8515625" style="287" customWidth="1"/>
    <col min="10" max="10" width="5.421875" style="287" customWidth="1"/>
    <col min="11" max="11" width="4.00390625" style="287" customWidth="1"/>
    <col min="12" max="12" width="6.140625" style="287" customWidth="1"/>
    <col min="13" max="13" width="5.28125" style="287" customWidth="1"/>
    <col min="14" max="14" width="6.140625" style="287" customWidth="1"/>
    <col min="15" max="15" width="10.57421875" style="287" customWidth="1"/>
    <col min="16" max="16" width="8.57421875" style="287" customWidth="1"/>
    <col min="17" max="17" width="8.7109375" style="287" customWidth="1"/>
    <col min="18" max="18" width="7.421875" style="287" customWidth="1"/>
    <col min="19" max="16384" width="33.00390625" style="287" customWidth="1"/>
  </cols>
  <sheetData>
    <row r="1" spans="3:18" ht="24.75" customHeight="1">
      <c r="C1" s="288"/>
      <c r="D1" s="288"/>
      <c r="E1" s="288"/>
      <c r="F1" s="288"/>
      <c r="G1" s="288"/>
      <c r="H1" s="288"/>
      <c r="I1" s="289" t="s">
        <v>264</v>
      </c>
      <c r="J1" s="288"/>
      <c r="K1" s="289"/>
      <c r="L1" s="440"/>
      <c r="M1" s="440"/>
      <c r="N1" s="440"/>
      <c r="O1" s="440"/>
      <c r="P1" s="440"/>
      <c r="Q1" s="440"/>
      <c r="R1" s="288"/>
    </row>
    <row r="2" spans="1:16" s="288" customFormat="1" ht="11.25">
      <c r="A2" s="290"/>
      <c r="B2" s="290"/>
      <c r="C2" s="290"/>
      <c r="D2" s="290"/>
      <c r="E2" s="291"/>
      <c r="F2" s="292"/>
      <c r="G2" s="291" t="s">
        <v>223</v>
      </c>
      <c r="H2" s="292"/>
      <c r="I2" s="292"/>
      <c r="J2" s="292"/>
      <c r="K2" s="292"/>
      <c r="L2" s="290"/>
      <c r="M2" s="290"/>
      <c r="N2" s="290"/>
      <c r="O2" s="290"/>
      <c r="P2" s="290"/>
    </row>
    <row r="3" spans="1:17" s="288" customFormat="1" ht="11.25">
      <c r="A3" s="293"/>
      <c r="B3" s="293"/>
      <c r="C3" s="293"/>
      <c r="D3" s="293"/>
      <c r="E3" s="294"/>
      <c r="F3" s="295" t="s">
        <v>265</v>
      </c>
      <c r="G3" s="296"/>
      <c r="H3" s="296"/>
      <c r="I3" s="294"/>
      <c r="J3" s="294"/>
      <c r="K3" s="290"/>
      <c r="L3" s="290"/>
      <c r="M3" s="290"/>
      <c r="N3" s="290"/>
      <c r="O3" s="290"/>
      <c r="P3" s="290"/>
      <c r="Q3" s="290"/>
    </row>
    <row r="4" spans="1:17" s="288" customFormat="1" ht="11.2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7" t="s">
        <v>3</v>
      </c>
      <c r="L4" s="290"/>
      <c r="M4" s="290"/>
      <c r="N4" s="290"/>
      <c r="O4" s="290"/>
      <c r="P4" s="290"/>
      <c r="Q4" s="290"/>
    </row>
    <row r="5" spans="1:19" s="288" customFormat="1" ht="11.25" customHeight="1">
      <c r="A5" s="441" t="str">
        <f>'справка №8-КИС'!A7</f>
        <v>Наименование на КИС: ДФ Статус Нови Акции</v>
      </c>
      <c r="B5" s="441"/>
      <c r="C5" s="290"/>
      <c r="D5" s="290"/>
      <c r="E5" s="298"/>
      <c r="F5" s="299"/>
      <c r="G5" s="299"/>
      <c r="H5" s="299"/>
      <c r="I5" s="299"/>
      <c r="J5" s="299"/>
      <c r="K5" s="300"/>
      <c r="L5" s="301"/>
      <c r="M5" s="301"/>
      <c r="N5" s="301"/>
      <c r="O5" s="301"/>
      <c r="P5" s="301"/>
      <c r="Q5" s="302"/>
      <c r="R5" s="302"/>
      <c r="S5" s="302"/>
    </row>
    <row r="6" spans="1:17" s="288" customFormat="1" ht="11.25" customHeight="1">
      <c r="A6" s="441" t="str">
        <f>'справка №8-КИС'!A8</f>
        <v>Отчетен период 30/09/2010 г. </v>
      </c>
      <c r="B6" s="441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</row>
    <row r="7" spans="1:18" ht="11.25">
      <c r="A7" s="303"/>
      <c r="B7" s="304"/>
      <c r="C7" s="305"/>
      <c r="D7" s="303"/>
      <c r="E7" s="303"/>
      <c r="F7" s="303"/>
      <c r="G7" s="303"/>
      <c r="H7" s="306"/>
      <c r="I7" s="306"/>
      <c r="J7" s="306"/>
      <c r="K7" s="307" t="s">
        <v>225</v>
      </c>
      <c r="R7" s="308" t="s">
        <v>5</v>
      </c>
    </row>
    <row r="8" spans="1:18" ht="26.25" customHeight="1">
      <c r="A8" s="437" t="s">
        <v>227</v>
      </c>
      <c r="B8" s="437" t="s">
        <v>266</v>
      </c>
      <c r="C8" s="437"/>
      <c r="D8" s="437"/>
      <c r="E8" s="437"/>
      <c r="F8" s="437"/>
      <c r="G8" s="437"/>
      <c r="H8" s="437"/>
      <c r="I8" s="309"/>
      <c r="J8" s="309"/>
      <c r="K8" s="437" t="s">
        <v>267</v>
      </c>
      <c r="L8" s="437"/>
      <c r="M8" s="437"/>
      <c r="N8" s="437"/>
      <c r="O8" s="437"/>
      <c r="P8" s="437"/>
      <c r="Q8" s="437" t="s">
        <v>268</v>
      </c>
      <c r="R8" s="438" t="s">
        <v>269</v>
      </c>
    </row>
    <row r="9" spans="1:18" ht="12.75" customHeight="1">
      <c r="A9" s="437"/>
      <c r="B9" s="437" t="s">
        <v>270</v>
      </c>
      <c r="C9" s="439" t="s">
        <v>271</v>
      </c>
      <c r="D9" s="439" t="s">
        <v>272</v>
      </c>
      <c r="E9" s="439" t="s">
        <v>273</v>
      </c>
      <c r="F9" s="439" t="s">
        <v>274</v>
      </c>
      <c r="G9" s="439" t="s">
        <v>275</v>
      </c>
      <c r="H9" s="439" t="s">
        <v>276</v>
      </c>
      <c r="I9" s="439" t="s">
        <v>277</v>
      </c>
      <c r="J9" s="439" t="s">
        <v>278</v>
      </c>
      <c r="K9" s="437" t="s">
        <v>279</v>
      </c>
      <c r="L9" s="437" t="s">
        <v>280</v>
      </c>
      <c r="M9" s="437" t="s">
        <v>281</v>
      </c>
      <c r="N9" s="437" t="s">
        <v>282</v>
      </c>
      <c r="O9" s="437" t="s">
        <v>283</v>
      </c>
      <c r="P9" s="437" t="s">
        <v>284</v>
      </c>
      <c r="Q9" s="437"/>
      <c r="R9" s="438"/>
    </row>
    <row r="10" spans="1:18" ht="25.5" customHeight="1">
      <c r="A10" s="437"/>
      <c r="B10" s="437"/>
      <c r="C10" s="439"/>
      <c r="D10" s="439"/>
      <c r="E10" s="439"/>
      <c r="F10" s="439"/>
      <c r="G10" s="439"/>
      <c r="H10" s="439"/>
      <c r="I10" s="439"/>
      <c r="J10" s="439"/>
      <c r="K10" s="437"/>
      <c r="L10" s="437"/>
      <c r="M10" s="437"/>
      <c r="N10" s="437"/>
      <c r="O10" s="437"/>
      <c r="P10" s="437"/>
      <c r="Q10" s="437"/>
      <c r="R10" s="438"/>
    </row>
    <row r="11" spans="1:18" ht="8.25" customHeight="1">
      <c r="A11" s="437"/>
      <c r="B11" s="437"/>
      <c r="C11" s="439"/>
      <c r="D11" s="439"/>
      <c r="E11" s="439"/>
      <c r="F11" s="439"/>
      <c r="G11" s="439"/>
      <c r="H11" s="439"/>
      <c r="I11" s="439"/>
      <c r="J11" s="439"/>
      <c r="K11" s="437"/>
      <c r="L11" s="437"/>
      <c r="M11" s="437"/>
      <c r="N11" s="437"/>
      <c r="O11" s="437"/>
      <c r="P11" s="437"/>
      <c r="Q11" s="437"/>
      <c r="R11" s="438"/>
    </row>
    <row r="12" spans="1:18" ht="74.25" customHeight="1">
      <c r="A12" s="437"/>
      <c r="B12" s="437"/>
      <c r="C12" s="439"/>
      <c r="D12" s="439"/>
      <c r="E12" s="439"/>
      <c r="F12" s="439"/>
      <c r="G12" s="439"/>
      <c r="H12" s="439"/>
      <c r="I12" s="439"/>
      <c r="J12" s="439"/>
      <c r="K12" s="437"/>
      <c r="L12" s="437"/>
      <c r="M12" s="437"/>
      <c r="N12" s="437"/>
      <c r="O12" s="437"/>
      <c r="P12" s="437"/>
      <c r="Q12" s="437"/>
      <c r="R12" s="438"/>
    </row>
    <row r="13" spans="1:18" s="311" customFormat="1" ht="21" customHeight="1">
      <c r="A13" s="309" t="s">
        <v>12</v>
      </c>
      <c r="B13" s="309">
        <v>1</v>
      </c>
      <c r="C13" s="309">
        <v>2</v>
      </c>
      <c r="D13" s="309">
        <v>3</v>
      </c>
      <c r="E13" s="309">
        <v>4</v>
      </c>
      <c r="F13" s="310">
        <v>5</v>
      </c>
      <c r="G13" s="310">
        <v>6</v>
      </c>
      <c r="H13" s="310">
        <v>7</v>
      </c>
      <c r="I13" s="310">
        <v>8</v>
      </c>
      <c r="J13" s="310">
        <v>9</v>
      </c>
      <c r="K13" s="309">
        <v>10</v>
      </c>
      <c r="L13" s="310">
        <v>11</v>
      </c>
      <c r="M13" s="310">
        <v>12</v>
      </c>
      <c r="N13" s="310">
        <v>13</v>
      </c>
      <c r="O13" s="310">
        <v>14</v>
      </c>
      <c r="P13" s="310">
        <v>15</v>
      </c>
      <c r="Q13" s="310">
        <v>16</v>
      </c>
      <c r="R13" s="310">
        <v>17</v>
      </c>
    </row>
    <row r="14" spans="1:18" ht="15" customHeight="1">
      <c r="A14" s="312" t="s">
        <v>285</v>
      </c>
      <c r="B14" s="313"/>
      <c r="C14" s="314" t="s">
        <v>225</v>
      </c>
      <c r="D14" s="314" t="s">
        <v>225</v>
      </c>
      <c r="E14" s="314"/>
      <c r="F14" s="314"/>
      <c r="G14" s="314"/>
      <c r="H14" s="314"/>
      <c r="I14" s="314"/>
      <c r="J14" s="314"/>
      <c r="K14" s="314" t="s">
        <v>225</v>
      </c>
      <c r="L14" s="314"/>
      <c r="M14" s="314"/>
      <c r="N14" s="314"/>
      <c r="O14" s="314"/>
      <c r="P14" s="314"/>
      <c r="Q14" s="315"/>
      <c r="R14" s="315"/>
    </row>
    <row r="15" spans="1:18" ht="10.5" customHeight="1">
      <c r="A15" s="316" t="s">
        <v>286</v>
      </c>
      <c r="B15" s="216"/>
      <c r="C15" s="314" t="s">
        <v>225</v>
      </c>
      <c r="D15" s="314" t="s">
        <v>225</v>
      </c>
      <c r="E15" s="314" t="s">
        <v>225</v>
      </c>
      <c r="F15" s="314"/>
      <c r="G15" s="314"/>
      <c r="H15" s="314"/>
      <c r="I15" s="314"/>
      <c r="J15" s="314"/>
      <c r="K15" s="314" t="s">
        <v>225</v>
      </c>
      <c r="L15" s="314"/>
      <c r="M15" s="314"/>
      <c r="N15" s="314"/>
      <c r="O15" s="314"/>
      <c r="P15" s="314"/>
      <c r="Q15" s="315"/>
      <c r="R15" s="315"/>
    </row>
    <row r="16" spans="1:18" s="319" customFormat="1" ht="11.25">
      <c r="A16" s="317" t="s">
        <v>287</v>
      </c>
      <c r="B16" s="216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8"/>
      <c r="R16" s="318"/>
    </row>
    <row r="17" spans="1:18" s="319" customFormat="1" ht="16.5" customHeight="1">
      <c r="A17" s="314" t="s">
        <v>288</v>
      </c>
      <c r="B17" s="223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8"/>
      <c r="R17" s="318"/>
    </row>
    <row r="18" spans="1:18" s="319" customFormat="1" ht="11.25">
      <c r="A18" s="314" t="s">
        <v>289</v>
      </c>
      <c r="B18" s="223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8"/>
      <c r="R18" s="318"/>
    </row>
    <row r="19" spans="1:18" ht="11.25">
      <c r="A19" s="314" t="s">
        <v>290</v>
      </c>
      <c r="B19" s="320"/>
      <c r="C19" s="314" t="s">
        <v>225</v>
      </c>
      <c r="D19" s="314" t="s">
        <v>225</v>
      </c>
      <c r="E19" s="314" t="s">
        <v>225</v>
      </c>
      <c r="F19" s="314"/>
      <c r="G19" s="314"/>
      <c r="H19" s="314"/>
      <c r="I19" s="314"/>
      <c r="J19" s="314"/>
      <c r="K19" s="314" t="s">
        <v>225</v>
      </c>
      <c r="L19" s="314"/>
      <c r="M19" s="314"/>
      <c r="N19" s="314"/>
      <c r="O19" s="314"/>
      <c r="P19" s="314"/>
      <c r="Q19" s="315"/>
      <c r="R19" s="315"/>
    </row>
    <row r="20" spans="1:18" s="319" customFormat="1" ht="17.25" customHeight="1">
      <c r="A20" s="314" t="s">
        <v>291</v>
      </c>
      <c r="B20" s="321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8"/>
      <c r="R20" s="318"/>
    </row>
    <row r="21" spans="1:18" s="319" customFormat="1" ht="15" customHeight="1">
      <c r="A21" s="314" t="s">
        <v>292</v>
      </c>
      <c r="B21" s="316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8"/>
      <c r="R21" s="318"/>
    </row>
    <row r="22" spans="1:18" s="319" customFormat="1" ht="15.75" customHeight="1">
      <c r="A22" s="314" t="s">
        <v>293</v>
      </c>
      <c r="B22" s="314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8"/>
      <c r="R22" s="318"/>
    </row>
    <row r="23" spans="1:18" s="319" customFormat="1" ht="15.75" customHeight="1">
      <c r="A23" s="312" t="s">
        <v>294</v>
      </c>
      <c r="B23" s="314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8"/>
      <c r="R23" s="318"/>
    </row>
    <row r="24" spans="1:18" s="319" customFormat="1" ht="19.5" customHeight="1">
      <c r="A24" s="314" t="s">
        <v>295</v>
      </c>
      <c r="B24" s="314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8"/>
      <c r="R24" s="318"/>
    </row>
    <row r="25" spans="1:18" s="319" customFormat="1" ht="18" customHeight="1">
      <c r="A25" s="312" t="s">
        <v>296</v>
      </c>
      <c r="B25" s="314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8"/>
      <c r="R25" s="318"/>
    </row>
    <row r="26" spans="1:18" s="319" customFormat="1" ht="18" customHeight="1">
      <c r="A26" s="312" t="s">
        <v>297</v>
      </c>
      <c r="B26" s="314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8"/>
      <c r="R26" s="318"/>
    </row>
    <row r="27" spans="1:18" s="319" customFormat="1" ht="17.25" customHeight="1">
      <c r="A27" s="322" t="s">
        <v>298</v>
      </c>
      <c r="B27" s="314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8"/>
      <c r="R27" s="318"/>
    </row>
    <row r="28" spans="1:20" s="319" customFormat="1" ht="11.25">
      <c r="A28" s="314" t="s">
        <v>286</v>
      </c>
      <c r="B28" s="314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8"/>
      <c r="R28" s="318"/>
      <c r="T28" s="323"/>
    </row>
    <row r="29" spans="1:20" s="319" customFormat="1" ht="12.75" customHeight="1">
      <c r="A29" s="314"/>
      <c r="B29" s="324" t="s">
        <v>299</v>
      </c>
      <c r="C29" s="325"/>
      <c r="D29" s="326">
        <v>10000</v>
      </c>
      <c r="E29" s="316" t="s">
        <v>300</v>
      </c>
      <c r="F29" s="316" t="s">
        <v>301</v>
      </c>
      <c r="G29" s="312"/>
      <c r="H29" s="312"/>
      <c r="I29" s="312">
        <v>10000</v>
      </c>
      <c r="J29" s="312" t="s">
        <v>302</v>
      </c>
      <c r="K29" s="312"/>
      <c r="L29" s="312"/>
      <c r="M29" s="312"/>
      <c r="N29" s="312"/>
      <c r="O29" s="327">
        <v>3260</v>
      </c>
      <c r="P29" s="327">
        <v>3660</v>
      </c>
      <c r="Q29" s="328">
        <f>P29/'справка № 1-КИС-БАЛАНС'!$B$44</f>
        <v>0.0010202897843981389</v>
      </c>
      <c r="R29" s="329">
        <v>0.00016542597187758478</v>
      </c>
      <c r="S29" s="330"/>
      <c r="T29" s="330"/>
    </row>
    <row r="30" spans="1:20" s="319" customFormat="1" ht="12.75" customHeight="1">
      <c r="A30" s="314"/>
      <c r="B30" s="324" t="s">
        <v>303</v>
      </c>
      <c r="C30" s="325"/>
      <c r="D30" s="331">
        <v>10819</v>
      </c>
      <c r="E30" s="316" t="s">
        <v>300</v>
      </c>
      <c r="F30" s="316" t="s">
        <v>301</v>
      </c>
      <c r="G30" s="312"/>
      <c r="H30" s="312"/>
      <c r="I30" s="312">
        <v>10819</v>
      </c>
      <c r="J30" s="312" t="s">
        <v>302</v>
      </c>
      <c r="K30" s="312"/>
      <c r="L30" s="312"/>
      <c r="M30" s="312"/>
      <c r="N30" s="312"/>
      <c r="O30" s="327">
        <v>4543.98</v>
      </c>
      <c r="P30" s="327">
        <v>4976.74</v>
      </c>
      <c r="Q30" s="328">
        <f>P30/'справка № 1-КИС-БАЛАНС'!$B$44</f>
        <v>0.0013873543665589053</v>
      </c>
      <c r="R30" s="329">
        <v>0.0016690939160377417</v>
      </c>
      <c r="S30" s="330"/>
      <c r="T30" s="330"/>
    </row>
    <row r="31" spans="1:20" s="319" customFormat="1" ht="12.75" customHeight="1">
      <c r="A31" s="314"/>
      <c r="B31" s="324" t="s">
        <v>304</v>
      </c>
      <c r="C31" s="332"/>
      <c r="D31" s="331">
        <v>14351</v>
      </c>
      <c r="E31" s="316" t="s">
        <v>300</v>
      </c>
      <c r="F31" s="316" t="s">
        <v>301</v>
      </c>
      <c r="G31" s="312"/>
      <c r="H31" s="312"/>
      <c r="I31" s="312">
        <v>14351</v>
      </c>
      <c r="J31" s="312" t="s">
        <v>302</v>
      </c>
      <c r="K31" s="312"/>
      <c r="L31" s="312"/>
      <c r="M31" s="312"/>
      <c r="N31" s="312"/>
      <c r="O31" s="327">
        <v>17092.04</v>
      </c>
      <c r="P31" s="327">
        <v>16503.65</v>
      </c>
      <c r="Q31" s="328">
        <f>P31/'справка № 1-КИС-БАЛАНС'!$B$44</f>
        <v>0.004600684562918674</v>
      </c>
      <c r="R31" s="329">
        <v>0.0001725811330952529</v>
      </c>
      <c r="S31" s="330"/>
      <c r="T31" s="330"/>
    </row>
    <row r="32" spans="1:20" s="319" customFormat="1" ht="12.75" customHeight="1">
      <c r="A32" s="314"/>
      <c r="B32" s="324" t="s">
        <v>305</v>
      </c>
      <c r="C32" s="325"/>
      <c r="D32" s="331">
        <v>13333</v>
      </c>
      <c r="E32" s="316" t="s">
        <v>300</v>
      </c>
      <c r="F32" s="316" t="s">
        <v>301</v>
      </c>
      <c r="G32" s="312"/>
      <c r="H32" s="312"/>
      <c r="I32" s="312">
        <v>13333</v>
      </c>
      <c r="J32" s="312" t="s">
        <v>302</v>
      </c>
      <c r="K32" s="312"/>
      <c r="L32" s="312"/>
      <c r="M32" s="312"/>
      <c r="N32" s="312"/>
      <c r="O32" s="327">
        <v>17746.22</v>
      </c>
      <c r="P32" s="327">
        <v>17799.56</v>
      </c>
      <c r="Q32" s="328">
        <f>P32/'справка № 1-КИС-БАЛАНС'!$B$44</f>
        <v>0.004961942413874792</v>
      </c>
      <c r="R32" s="329">
        <v>0.0002287667191830957</v>
      </c>
      <c r="S32" s="330"/>
      <c r="T32" s="330"/>
    </row>
    <row r="33" spans="1:20" s="319" customFormat="1" ht="12.75" customHeight="1">
      <c r="A33" s="314"/>
      <c r="B33" s="333" t="s">
        <v>306</v>
      </c>
      <c r="C33" s="334"/>
      <c r="D33" s="331">
        <v>150000</v>
      </c>
      <c r="E33" s="316" t="s">
        <v>300</v>
      </c>
      <c r="F33" s="316" t="s">
        <v>301</v>
      </c>
      <c r="G33" s="312"/>
      <c r="H33" s="312"/>
      <c r="I33" s="312">
        <v>150000</v>
      </c>
      <c r="J33" s="312" t="s">
        <v>302</v>
      </c>
      <c r="K33" s="312"/>
      <c r="L33" s="312"/>
      <c r="M33" s="312"/>
      <c r="N33" s="312"/>
      <c r="O33" s="327">
        <v>145517.93</v>
      </c>
      <c r="P33" s="327">
        <v>136553.78</v>
      </c>
      <c r="Q33" s="328">
        <f>P33/'справка № 1-КИС-БАЛАНС'!$B$44</f>
        <v>0.03806678326638002</v>
      </c>
      <c r="R33" s="329">
        <v>0</v>
      </c>
      <c r="S33" s="330"/>
      <c r="T33" s="330"/>
    </row>
    <row r="34" spans="1:20" s="319" customFormat="1" ht="12.75" customHeight="1">
      <c r="A34" s="314"/>
      <c r="B34" s="324" t="s">
        <v>307</v>
      </c>
      <c r="C34" s="325"/>
      <c r="D34" s="331">
        <v>149450</v>
      </c>
      <c r="E34" s="316" t="s">
        <v>300</v>
      </c>
      <c r="F34" s="316" t="s">
        <v>301</v>
      </c>
      <c r="G34" s="312"/>
      <c r="H34" s="312"/>
      <c r="I34" s="312">
        <v>149450</v>
      </c>
      <c r="J34" s="312" t="s">
        <v>302</v>
      </c>
      <c r="K34" s="312"/>
      <c r="L34" s="312"/>
      <c r="M34" s="312"/>
      <c r="N34" s="312"/>
      <c r="O34" s="327">
        <v>83462.08</v>
      </c>
      <c r="P34" s="327">
        <v>83462.08</v>
      </c>
      <c r="Q34" s="328">
        <f>P34/'справка № 1-КИС-БАЛАНС'!$B$44</f>
        <v>0.02326653213350279</v>
      </c>
      <c r="R34" s="329">
        <v>0</v>
      </c>
      <c r="S34" s="330"/>
      <c r="T34" s="330"/>
    </row>
    <row r="35" spans="1:20" s="319" customFormat="1" ht="12.75" customHeight="1">
      <c r="A35" s="314"/>
      <c r="B35" s="324" t="s">
        <v>308</v>
      </c>
      <c r="C35" s="335"/>
      <c r="D35" s="331">
        <v>5317</v>
      </c>
      <c r="E35" s="316" t="s">
        <v>300</v>
      </c>
      <c r="F35" s="316" t="s">
        <v>301</v>
      </c>
      <c r="G35" s="312"/>
      <c r="H35" s="312"/>
      <c r="I35" s="312">
        <v>5317</v>
      </c>
      <c r="J35" s="312" t="s">
        <v>302</v>
      </c>
      <c r="K35" s="312"/>
      <c r="L35" s="312"/>
      <c r="M35" s="312"/>
      <c r="N35" s="312"/>
      <c r="O35" s="327">
        <v>32167.85</v>
      </c>
      <c r="P35" s="327">
        <v>34576.45</v>
      </c>
      <c r="Q35" s="328">
        <f>P35/'справка № 1-КИС-БАЛАНС'!$B$44</f>
        <v>0.0096387974633205</v>
      </c>
      <c r="R35" s="328">
        <v>0.0009667272727272727</v>
      </c>
      <c r="S35" s="330"/>
      <c r="T35" s="330"/>
    </row>
    <row r="36" spans="1:20" s="319" customFormat="1" ht="12.75" customHeight="1">
      <c r="A36" s="314"/>
      <c r="B36" s="324" t="s">
        <v>309</v>
      </c>
      <c r="C36" s="325"/>
      <c r="D36" s="331">
        <v>3000</v>
      </c>
      <c r="E36" s="316" t="s">
        <v>300</v>
      </c>
      <c r="F36" s="316" t="s">
        <v>301</v>
      </c>
      <c r="G36" s="312"/>
      <c r="H36" s="312"/>
      <c r="I36" s="312">
        <v>3000</v>
      </c>
      <c r="J36" s="312" t="s">
        <v>302</v>
      </c>
      <c r="K36" s="312"/>
      <c r="L36" s="312"/>
      <c r="M36" s="312"/>
      <c r="N36" s="312"/>
      <c r="O36" s="327">
        <v>19515</v>
      </c>
      <c r="P36" s="327">
        <v>19350</v>
      </c>
      <c r="Q36" s="328">
        <f>P36/'справка № 1-КИС-БАЛАНС'!$B$44</f>
        <v>0.005394155007678685</v>
      </c>
      <c r="R36" s="329">
        <v>7.692307692307693E-05</v>
      </c>
      <c r="S36" s="330"/>
      <c r="T36" s="330"/>
    </row>
    <row r="37" spans="1:20" s="319" customFormat="1" ht="12.75" customHeight="1">
      <c r="A37" s="314"/>
      <c r="B37" s="324" t="s">
        <v>310</v>
      </c>
      <c r="C37" s="325"/>
      <c r="D37" s="331">
        <v>6000</v>
      </c>
      <c r="E37" s="316" t="s">
        <v>300</v>
      </c>
      <c r="F37" s="316" t="s">
        <v>301</v>
      </c>
      <c r="G37" s="312"/>
      <c r="H37" s="312"/>
      <c r="I37" s="312">
        <v>6000</v>
      </c>
      <c r="J37" s="312" t="s">
        <v>302</v>
      </c>
      <c r="K37" s="312"/>
      <c r="L37" s="312"/>
      <c r="M37" s="312"/>
      <c r="N37" s="312"/>
      <c r="O37" s="327">
        <v>11544</v>
      </c>
      <c r="P37" s="327">
        <v>11472</v>
      </c>
      <c r="Q37" s="328">
        <f>P37/'справка № 1-КИС-БАЛАНС'!$B$44</f>
        <v>0.0031980230619167893</v>
      </c>
      <c r="R37" s="329">
        <v>5.4545454545454546E-05</v>
      </c>
      <c r="S37" s="330"/>
      <c r="T37" s="330"/>
    </row>
    <row r="38" spans="1:20" s="319" customFormat="1" ht="12.75" customHeight="1">
      <c r="A38" s="314"/>
      <c r="B38" s="333" t="s">
        <v>311</v>
      </c>
      <c r="C38" s="325"/>
      <c r="D38" s="331">
        <v>282929</v>
      </c>
      <c r="E38" s="316" t="s">
        <v>300</v>
      </c>
      <c r="F38" s="316" t="s">
        <v>301</v>
      </c>
      <c r="G38" s="312"/>
      <c r="H38" s="312"/>
      <c r="I38" s="312">
        <v>282929</v>
      </c>
      <c r="J38" s="312" t="s">
        <v>302</v>
      </c>
      <c r="K38" s="312"/>
      <c r="L38" s="312"/>
      <c r="M38" s="312"/>
      <c r="N38" s="312"/>
      <c r="O38" s="327">
        <v>175415.98</v>
      </c>
      <c r="P38" s="327">
        <v>171172.04</v>
      </c>
      <c r="Q38" s="328">
        <f>P38/'справка № 1-КИС-БАЛАНС'!$B$44</f>
        <v>0.04771723600726492</v>
      </c>
      <c r="R38" s="329">
        <v>0.007923718737321145</v>
      </c>
      <c r="S38" s="330"/>
      <c r="T38" s="330"/>
    </row>
    <row r="39" spans="1:20" s="319" customFormat="1" ht="12.75" customHeight="1">
      <c r="A39" s="314"/>
      <c r="B39" s="324" t="s">
        <v>312</v>
      </c>
      <c r="C39" s="325"/>
      <c r="D39" s="336">
        <v>3321</v>
      </c>
      <c r="E39" s="316" t="s">
        <v>300</v>
      </c>
      <c r="F39" s="316" t="s">
        <v>301</v>
      </c>
      <c r="G39" s="312"/>
      <c r="H39" s="312"/>
      <c r="I39" s="312">
        <v>3321</v>
      </c>
      <c r="J39" s="312" t="s">
        <v>302</v>
      </c>
      <c r="K39" s="312"/>
      <c r="L39" s="312"/>
      <c r="M39" s="312"/>
      <c r="N39" s="312"/>
      <c r="O39" s="327">
        <v>13091.38</v>
      </c>
      <c r="P39" s="327">
        <v>13015</v>
      </c>
      <c r="Q39" s="328">
        <f>P39/'справка № 1-КИС-БАЛАНС'!$B$44</f>
        <v>0.003628161624027808</v>
      </c>
      <c r="R39" s="329">
        <v>2.5159090909090908E-05</v>
      </c>
      <c r="S39" s="330"/>
      <c r="T39" s="330"/>
    </row>
    <row r="40" spans="1:20" s="319" customFormat="1" ht="12.75" customHeight="1">
      <c r="A40" s="314"/>
      <c r="B40" s="337" t="s">
        <v>313</v>
      </c>
      <c r="C40" s="325"/>
      <c r="D40" s="338">
        <v>0</v>
      </c>
      <c r="E40" s="339" t="s">
        <v>300</v>
      </c>
      <c r="F40" s="339" t="s">
        <v>301</v>
      </c>
      <c r="G40" s="322"/>
      <c r="H40" s="322"/>
      <c r="I40" s="322">
        <v>0</v>
      </c>
      <c r="J40" s="312" t="s">
        <v>302</v>
      </c>
      <c r="K40" s="312"/>
      <c r="L40" s="312"/>
      <c r="M40" s="312"/>
      <c r="N40" s="312"/>
      <c r="O40" s="327">
        <v>37942.86</v>
      </c>
      <c r="P40" s="327">
        <v>0</v>
      </c>
      <c r="Q40" s="328">
        <f>P40/'справка № 1-КИС-БАЛАНС'!$B$44</f>
        <v>0</v>
      </c>
      <c r="R40" s="329"/>
      <c r="S40" s="330"/>
      <c r="T40" s="330"/>
    </row>
    <row r="41" spans="1:20" s="319" customFormat="1" ht="13.5" customHeight="1">
      <c r="A41" s="314"/>
      <c r="B41" s="324" t="s">
        <v>314</v>
      </c>
      <c r="C41" s="325"/>
      <c r="D41" s="338">
        <v>9097</v>
      </c>
      <c r="E41" s="339" t="s">
        <v>300</v>
      </c>
      <c r="F41" s="316" t="s">
        <v>301</v>
      </c>
      <c r="G41" s="322"/>
      <c r="H41" s="322"/>
      <c r="I41" s="322">
        <v>9097</v>
      </c>
      <c r="J41" s="312" t="s">
        <v>302</v>
      </c>
      <c r="K41" s="312"/>
      <c r="L41" s="312"/>
      <c r="M41" s="312"/>
      <c r="N41" s="312"/>
      <c r="O41" s="327">
        <v>42998.59</v>
      </c>
      <c r="P41" s="327">
        <v>43647.41</v>
      </c>
      <c r="Q41" s="328">
        <f>P41/'справка № 1-КИС-БАЛАНС'!$B$44</f>
        <v>0.012167488125256058</v>
      </c>
      <c r="R41" s="329">
        <v>0.0227425</v>
      </c>
      <c r="S41" s="330"/>
      <c r="T41" s="330"/>
    </row>
    <row r="42" spans="1:20" s="319" customFormat="1" ht="12.75" customHeight="1">
      <c r="A42" s="314"/>
      <c r="B42" s="324" t="s">
        <v>315</v>
      </c>
      <c r="C42" s="325"/>
      <c r="D42" s="331">
        <v>230</v>
      </c>
      <c r="E42" s="339" t="s">
        <v>316</v>
      </c>
      <c r="F42" s="339" t="s">
        <v>317</v>
      </c>
      <c r="G42" s="339"/>
      <c r="H42" s="322"/>
      <c r="I42" s="322">
        <v>230</v>
      </c>
      <c r="J42" s="312" t="s">
        <v>318</v>
      </c>
      <c r="K42" s="312"/>
      <c r="L42" s="312"/>
      <c r="M42" s="312"/>
      <c r="N42" s="312"/>
      <c r="O42" s="327">
        <v>50724.85</v>
      </c>
      <c r="P42" s="327">
        <v>50643.85</v>
      </c>
      <c r="Q42" s="328">
        <f>P42/'справка № 1-КИС-БАЛАНС'!$B$44</f>
        <v>0.01411786961682833</v>
      </c>
      <c r="R42" s="329">
        <v>0.00016481311625773904</v>
      </c>
      <c r="S42" s="330"/>
      <c r="T42" s="330"/>
    </row>
    <row r="43" spans="1:20" s="319" customFormat="1" ht="12.75" customHeight="1">
      <c r="A43" s="314"/>
      <c r="B43" s="324" t="s">
        <v>319</v>
      </c>
      <c r="C43" s="325"/>
      <c r="D43" s="338">
        <v>1000</v>
      </c>
      <c r="E43" s="339" t="s">
        <v>316</v>
      </c>
      <c r="F43" s="339" t="s">
        <v>317</v>
      </c>
      <c r="G43" s="322"/>
      <c r="H43" s="322"/>
      <c r="I43" s="312">
        <v>1000</v>
      </c>
      <c r="J43" s="312" t="s">
        <v>318</v>
      </c>
      <c r="K43" s="312"/>
      <c r="L43" s="312"/>
      <c r="M43" s="312"/>
      <c r="N43" s="312"/>
      <c r="O43" s="327">
        <v>7293.52</v>
      </c>
      <c r="P43" s="327">
        <v>7750.18</v>
      </c>
      <c r="Q43" s="328">
        <f>P43/'справка № 1-КИС-БАЛАНС'!$B$44</f>
        <v>0.0021604998582641444</v>
      </c>
      <c r="R43" s="329">
        <v>0.0003089215302242647</v>
      </c>
      <c r="S43" s="330"/>
      <c r="T43" s="330"/>
    </row>
    <row r="44" spans="1:20" s="319" customFormat="1" ht="12.75" customHeight="1">
      <c r="A44" s="314"/>
      <c r="B44" s="337" t="s">
        <v>320</v>
      </c>
      <c r="C44" s="325"/>
      <c r="D44" s="340">
        <v>20</v>
      </c>
      <c r="E44" s="339" t="s">
        <v>316</v>
      </c>
      <c r="F44" s="339" t="s">
        <v>317</v>
      </c>
      <c r="G44" s="322"/>
      <c r="H44" s="322"/>
      <c r="I44" s="312">
        <v>20</v>
      </c>
      <c r="J44" s="312" t="s">
        <v>318</v>
      </c>
      <c r="K44" s="312"/>
      <c r="L44" s="312"/>
      <c r="M44" s="312"/>
      <c r="N44" s="312"/>
      <c r="O44" s="327">
        <v>8982.43</v>
      </c>
      <c r="P44" s="327">
        <v>8620.18</v>
      </c>
      <c r="Q44" s="328">
        <f>P44/'справка № 1-КИС-БАЛАНС'!$B$44</f>
        <v>0.0024030277578341937</v>
      </c>
      <c r="R44" s="329">
        <v>0.0001261193088661874</v>
      </c>
      <c r="S44" s="330"/>
      <c r="T44" s="330"/>
    </row>
    <row r="45" spans="1:20" s="319" customFormat="1" ht="12.75" customHeight="1">
      <c r="A45" s="314"/>
      <c r="B45" s="337" t="s">
        <v>321</v>
      </c>
      <c r="C45" s="325"/>
      <c r="D45" s="338">
        <v>31</v>
      </c>
      <c r="E45" s="339" t="s">
        <v>316</v>
      </c>
      <c r="F45" s="339" t="s">
        <v>317</v>
      </c>
      <c r="G45" s="322"/>
      <c r="H45" s="322"/>
      <c r="I45" s="312">
        <v>31</v>
      </c>
      <c r="J45" s="312" t="s">
        <v>318</v>
      </c>
      <c r="K45" s="312"/>
      <c r="L45" s="312"/>
      <c r="M45" s="312"/>
      <c r="N45" s="312"/>
      <c r="O45" s="327">
        <v>13673.16</v>
      </c>
      <c r="P45" s="327">
        <v>13610.33</v>
      </c>
      <c r="Q45" s="328">
        <f>P45/'справка № 1-КИС-БАЛАНС'!$B$44</f>
        <v>0.0037941203992588857</v>
      </c>
      <c r="R45" s="329">
        <v>3.1E-06</v>
      </c>
      <c r="S45" s="330"/>
      <c r="T45" s="330"/>
    </row>
    <row r="46" spans="1:20" s="319" customFormat="1" ht="12.75" customHeight="1">
      <c r="A46" s="314"/>
      <c r="B46" s="324" t="s">
        <v>322</v>
      </c>
      <c r="C46" s="325"/>
      <c r="D46" s="341">
        <v>206</v>
      </c>
      <c r="E46" s="339" t="s">
        <v>316</v>
      </c>
      <c r="F46" s="339" t="s">
        <v>317</v>
      </c>
      <c r="G46" s="312"/>
      <c r="H46" s="312"/>
      <c r="I46" s="312">
        <v>206</v>
      </c>
      <c r="J46" s="312" t="s">
        <v>318</v>
      </c>
      <c r="K46" s="312"/>
      <c r="L46" s="312"/>
      <c r="M46" s="312"/>
      <c r="N46" s="312"/>
      <c r="O46" s="327">
        <v>121881.34</v>
      </c>
      <c r="P46" s="327">
        <v>118568.32</v>
      </c>
      <c r="Q46" s="328">
        <f>P46/'справка № 1-КИС-БАЛАНС'!$B$44</f>
        <v>0.03305301793695343</v>
      </c>
      <c r="R46" s="329">
        <v>0.002121655303108328</v>
      </c>
      <c r="S46" s="330"/>
      <c r="T46" s="330"/>
    </row>
    <row r="47" spans="1:20" s="319" customFormat="1" ht="12.75" customHeight="1">
      <c r="A47" s="314"/>
      <c r="B47" s="324" t="s">
        <v>323</v>
      </c>
      <c r="C47" s="325"/>
      <c r="D47" s="338">
        <v>545</v>
      </c>
      <c r="E47" s="339" t="s">
        <v>316</v>
      </c>
      <c r="F47" s="339" t="s">
        <v>317</v>
      </c>
      <c r="G47" s="312"/>
      <c r="H47" s="312"/>
      <c r="I47" s="312">
        <v>545</v>
      </c>
      <c r="J47" s="312" t="s">
        <v>318</v>
      </c>
      <c r="K47" s="312"/>
      <c r="L47" s="312"/>
      <c r="M47" s="312"/>
      <c r="N47" s="312"/>
      <c r="O47" s="327">
        <v>70501.43</v>
      </c>
      <c r="P47" s="327">
        <v>70762.18</v>
      </c>
      <c r="Q47" s="328">
        <f>P47/'справка № 1-КИС-БАЛАНС'!$B$44</f>
        <v>0.019726210211951443</v>
      </c>
      <c r="R47" s="329">
        <v>0.00021188755263656153</v>
      </c>
      <c r="S47" s="330"/>
      <c r="T47" s="330"/>
    </row>
    <row r="48" spans="1:20" s="319" customFormat="1" ht="12.75" customHeight="1">
      <c r="A48" s="314"/>
      <c r="B48" s="337" t="s">
        <v>324</v>
      </c>
      <c r="C48" s="325"/>
      <c r="D48" s="331">
        <v>174</v>
      </c>
      <c r="E48" s="339" t="s">
        <v>316</v>
      </c>
      <c r="F48" s="339" t="s">
        <v>317</v>
      </c>
      <c r="G48" s="312"/>
      <c r="H48" s="312"/>
      <c r="I48" s="312">
        <v>174</v>
      </c>
      <c r="J48" s="312" t="s">
        <v>318</v>
      </c>
      <c r="K48" s="312"/>
      <c r="L48" s="312"/>
      <c r="M48" s="312"/>
      <c r="N48" s="312"/>
      <c r="O48" s="327">
        <v>26439</v>
      </c>
      <c r="P48" s="327">
        <v>26085.56</v>
      </c>
      <c r="Q48" s="328">
        <f>P48/'справка № 1-КИС-БАЛАНС'!$B$44</f>
        <v>0.007271811581504021</v>
      </c>
      <c r="R48" s="329">
        <v>0.0003</v>
      </c>
      <c r="S48" s="330"/>
      <c r="T48" s="330"/>
    </row>
    <row r="49" spans="1:20" s="319" customFormat="1" ht="12.75" customHeight="1">
      <c r="A49" s="314"/>
      <c r="B49" s="324" t="s">
        <v>325</v>
      </c>
      <c r="C49" s="332"/>
      <c r="D49" s="331">
        <v>12400</v>
      </c>
      <c r="E49" s="339" t="s">
        <v>326</v>
      </c>
      <c r="F49" s="314" t="s">
        <v>327</v>
      </c>
      <c r="G49" s="312"/>
      <c r="H49" s="312"/>
      <c r="I49" s="312">
        <v>12400</v>
      </c>
      <c r="J49" s="312" t="s">
        <v>328</v>
      </c>
      <c r="K49" s="312"/>
      <c r="L49" s="312"/>
      <c r="M49" s="312"/>
      <c r="N49" s="312"/>
      <c r="O49" s="327">
        <v>66658.46</v>
      </c>
      <c r="P49" s="327">
        <v>68127.63</v>
      </c>
      <c r="Q49" s="328">
        <f>P49/'справка № 1-КИС-БАЛАНС'!$B$44</f>
        <v>0.018991782766190214</v>
      </c>
      <c r="R49" s="329">
        <v>0</v>
      </c>
      <c r="S49" s="330"/>
      <c r="T49" s="330"/>
    </row>
    <row r="50" spans="1:20" s="319" customFormat="1" ht="12.75" customHeight="1">
      <c r="A50" s="314"/>
      <c r="B50" s="333" t="s">
        <v>329</v>
      </c>
      <c r="C50" s="334"/>
      <c r="D50" s="331">
        <v>199400</v>
      </c>
      <c r="E50" s="339" t="s">
        <v>326</v>
      </c>
      <c r="F50" s="314" t="s">
        <v>327</v>
      </c>
      <c r="G50" s="312"/>
      <c r="H50" s="312"/>
      <c r="I50" s="312">
        <v>199400</v>
      </c>
      <c r="J50" s="312" t="s">
        <v>328</v>
      </c>
      <c r="K50" s="312"/>
      <c r="L50" s="312"/>
      <c r="M50" s="312"/>
      <c r="N50" s="312"/>
      <c r="O50" s="327">
        <v>19056.2</v>
      </c>
      <c r="P50" s="327">
        <v>24740.86</v>
      </c>
      <c r="Q50" s="328">
        <f>P50/'справка № 1-КИС-БАЛАНС'!$B$44</f>
        <v>0.0068969526544329345</v>
      </c>
      <c r="R50" s="329">
        <v>1.7793044899064203E-05</v>
      </c>
      <c r="S50" s="330"/>
      <c r="T50" s="330"/>
    </row>
    <row r="51" spans="1:20" s="319" customFormat="1" ht="12.75" customHeight="1">
      <c r="A51" s="314"/>
      <c r="B51" s="333" t="s">
        <v>330</v>
      </c>
      <c r="C51" s="334"/>
      <c r="D51" s="331">
        <v>104000</v>
      </c>
      <c r="E51" s="339" t="s">
        <v>326</v>
      </c>
      <c r="F51" s="314" t="s">
        <v>327</v>
      </c>
      <c r="G51" s="312"/>
      <c r="H51" s="312"/>
      <c r="I51" s="312">
        <v>104000</v>
      </c>
      <c r="J51" s="312" t="s">
        <v>328</v>
      </c>
      <c r="K51" s="312"/>
      <c r="L51" s="312"/>
      <c r="M51" s="312"/>
      <c r="N51" s="312"/>
      <c r="O51" s="327">
        <v>9365.63</v>
      </c>
      <c r="P51" s="327">
        <v>9427.99</v>
      </c>
      <c r="Q51" s="328">
        <f>P51/'справка № 1-КИС-БАЛАНС'!$B$44</f>
        <v>0.0026282190941004945</v>
      </c>
      <c r="R51" s="329">
        <v>0.00034235858967305395</v>
      </c>
      <c r="S51" s="330"/>
      <c r="T51" s="330"/>
    </row>
    <row r="52" spans="1:20" s="319" customFormat="1" ht="12.75" customHeight="1">
      <c r="A52" s="314"/>
      <c r="B52" s="333" t="s">
        <v>331</v>
      </c>
      <c r="C52" s="325"/>
      <c r="D52" s="331">
        <v>17700</v>
      </c>
      <c r="E52" s="339" t="s">
        <v>326</v>
      </c>
      <c r="F52" s="314" t="s">
        <v>327</v>
      </c>
      <c r="G52" s="312"/>
      <c r="H52" s="312"/>
      <c r="I52" s="312">
        <v>17700</v>
      </c>
      <c r="J52" s="312" t="s">
        <v>328</v>
      </c>
      <c r="K52" s="312"/>
      <c r="L52" s="312"/>
      <c r="M52" s="312"/>
      <c r="N52" s="312"/>
      <c r="O52" s="327">
        <v>32204.47</v>
      </c>
      <c r="P52" s="327">
        <v>36953.75</v>
      </c>
      <c r="Q52" s="328">
        <f>P52/'справка № 1-КИС-БАЛАНС'!$B$44</f>
        <v>0.010301511918088176</v>
      </c>
      <c r="R52" s="329">
        <v>0.0010556773469983728</v>
      </c>
      <c r="S52" s="330"/>
      <c r="T52" s="330"/>
    </row>
    <row r="53" spans="1:20" s="319" customFormat="1" ht="12.75" customHeight="1">
      <c r="A53" s="314"/>
      <c r="B53" s="333" t="s">
        <v>332</v>
      </c>
      <c r="C53" s="325"/>
      <c r="D53" s="331">
        <v>65000</v>
      </c>
      <c r="E53" s="339" t="s">
        <v>326</v>
      </c>
      <c r="F53" s="314" t="s">
        <v>327</v>
      </c>
      <c r="G53" s="312"/>
      <c r="H53" s="312"/>
      <c r="I53" s="312">
        <v>65000</v>
      </c>
      <c r="J53" s="312" t="s">
        <v>328</v>
      </c>
      <c r="K53" s="312"/>
      <c r="L53" s="312"/>
      <c r="M53" s="312"/>
      <c r="N53" s="312"/>
      <c r="O53" s="327">
        <v>31656.79</v>
      </c>
      <c r="P53" s="327">
        <v>33926.46</v>
      </c>
      <c r="Q53" s="328">
        <f>P53/'справка № 1-КИС-БАЛАНС'!$B$44</f>
        <v>0.009457601245571608</v>
      </c>
      <c r="R53" s="329">
        <v>0.0020445267902315513</v>
      </c>
      <c r="S53" s="330"/>
      <c r="T53" s="330"/>
    </row>
    <row r="54" spans="1:20" s="319" customFormat="1" ht="12.75" customHeight="1">
      <c r="A54" s="314"/>
      <c r="B54" s="333" t="s">
        <v>333</v>
      </c>
      <c r="C54" s="325"/>
      <c r="D54" s="331">
        <v>234000</v>
      </c>
      <c r="E54" s="339" t="s">
        <v>326</v>
      </c>
      <c r="F54" s="314" t="s">
        <v>327</v>
      </c>
      <c r="G54" s="312"/>
      <c r="H54" s="312"/>
      <c r="I54" s="312">
        <v>234000</v>
      </c>
      <c r="J54" s="312" t="s">
        <v>328</v>
      </c>
      <c r="K54" s="312"/>
      <c r="L54" s="312"/>
      <c r="M54" s="312"/>
      <c r="N54" s="312"/>
      <c r="O54" s="327">
        <v>112889.32</v>
      </c>
      <c r="P54" s="327">
        <v>125349.35</v>
      </c>
      <c r="Q54" s="328">
        <f>P54/'справка № 1-КИС-БАЛАНС'!$B$44</f>
        <v>0.03494335007812756</v>
      </c>
      <c r="R54" s="329">
        <v>0.00011842960133090675</v>
      </c>
      <c r="S54" s="330"/>
      <c r="T54" s="330"/>
    </row>
    <row r="55" spans="1:20" s="319" customFormat="1" ht="12.75" customHeight="1">
      <c r="A55" s="314"/>
      <c r="B55" s="333" t="s">
        <v>334</v>
      </c>
      <c r="C55" s="325"/>
      <c r="D55" s="331">
        <v>158800</v>
      </c>
      <c r="E55" s="314" t="s">
        <v>326</v>
      </c>
      <c r="F55" s="314" t="s">
        <v>327</v>
      </c>
      <c r="G55" s="312"/>
      <c r="H55" s="312"/>
      <c r="I55" s="312">
        <v>158800</v>
      </c>
      <c r="J55" s="312" t="s">
        <v>328</v>
      </c>
      <c r="K55" s="312"/>
      <c r="L55" s="312"/>
      <c r="M55" s="312"/>
      <c r="N55" s="312"/>
      <c r="O55" s="327">
        <v>39764.43</v>
      </c>
      <c r="P55" s="327">
        <v>41806.01</v>
      </c>
      <c r="Q55" s="328">
        <f>P55/'справка № 1-КИС-БАЛАНС'!$B$44</f>
        <v>0.01165416528126952</v>
      </c>
      <c r="R55" s="329">
        <v>0.00045078923833086014</v>
      </c>
      <c r="S55" s="330"/>
      <c r="T55" s="330"/>
    </row>
    <row r="56" spans="1:20" s="319" customFormat="1" ht="12.75" customHeight="1">
      <c r="A56" s="314"/>
      <c r="B56" s="333" t="s">
        <v>335</v>
      </c>
      <c r="C56" s="325"/>
      <c r="D56" s="331">
        <v>115000</v>
      </c>
      <c r="E56" s="314" t="s">
        <v>326</v>
      </c>
      <c r="F56" s="314" t="s">
        <v>327</v>
      </c>
      <c r="G56" s="312"/>
      <c r="H56" s="312"/>
      <c r="I56" s="312">
        <v>115000</v>
      </c>
      <c r="J56" s="312" t="s">
        <v>328</v>
      </c>
      <c r="K56" s="312"/>
      <c r="L56" s="312"/>
      <c r="M56" s="312"/>
      <c r="N56" s="312"/>
      <c r="O56" s="327">
        <v>71331.17</v>
      </c>
      <c r="P56" s="327">
        <v>78452.08</v>
      </c>
      <c r="Q56" s="328">
        <f>P56/'справка № 1-КИС-БАЛАНС'!$B$44</f>
        <v>0.021869905953220095</v>
      </c>
      <c r="R56" s="329">
        <v>0.00014540216045562049</v>
      </c>
      <c r="S56" s="330"/>
      <c r="T56" s="330"/>
    </row>
    <row r="57" spans="1:20" s="319" customFormat="1" ht="12.75" customHeight="1">
      <c r="A57" s="314"/>
      <c r="B57" s="333" t="s">
        <v>336</v>
      </c>
      <c r="C57" s="325"/>
      <c r="D57" s="331">
        <v>8275</v>
      </c>
      <c r="E57" s="314" t="s">
        <v>326</v>
      </c>
      <c r="F57" s="314" t="s">
        <v>327</v>
      </c>
      <c r="G57" s="312"/>
      <c r="H57" s="312"/>
      <c r="I57" s="312">
        <v>8275</v>
      </c>
      <c r="J57" s="312" t="s">
        <v>328</v>
      </c>
      <c r="K57" s="312"/>
      <c r="L57" s="312"/>
      <c r="M57" s="312"/>
      <c r="N57" s="312"/>
      <c r="O57" s="327">
        <v>68436.57</v>
      </c>
      <c r="P57" s="327">
        <v>70090.65</v>
      </c>
      <c r="Q57" s="328">
        <f>P57/'справка № 1-КИС-БАЛАНС'!$B$44</f>
        <v>0.01953900933793044</v>
      </c>
      <c r="R57" s="329">
        <v>0.0001982192281014386</v>
      </c>
      <c r="S57" s="330"/>
      <c r="T57" s="330"/>
    </row>
    <row r="58" spans="1:20" s="319" customFormat="1" ht="12.75" customHeight="1">
      <c r="A58" s="314"/>
      <c r="B58" s="333" t="s">
        <v>337</v>
      </c>
      <c r="C58" s="325"/>
      <c r="D58" s="331">
        <v>120</v>
      </c>
      <c r="E58" s="314" t="s">
        <v>326</v>
      </c>
      <c r="F58" s="314" t="s">
        <v>338</v>
      </c>
      <c r="G58" s="312"/>
      <c r="H58" s="312"/>
      <c r="I58" s="312">
        <v>120</v>
      </c>
      <c r="J58" s="312" t="s">
        <v>341</v>
      </c>
      <c r="K58" s="312"/>
      <c r="L58" s="312"/>
      <c r="M58" s="312"/>
      <c r="N58" s="312"/>
      <c r="O58" s="327">
        <v>16298.96</v>
      </c>
      <c r="P58" s="327">
        <v>15515.51</v>
      </c>
      <c r="Q58" s="328">
        <f>P58/'справка № 1-КИС-БАЛАНС'!$B$44</f>
        <v>0.004325223047193215</v>
      </c>
      <c r="R58" s="329">
        <v>0.00011288738482724247</v>
      </c>
      <c r="S58" s="330"/>
      <c r="T58" s="330"/>
    </row>
    <row r="59" spans="1:20" s="319" customFormat="1" ht="12.75" customHeight="1">
      <c r="A59" s="314"/>
      <c r="B59" s="333" t="s">
        <v>339</v>
      </c>
      <c r="C59" s="325"/>
      <c r="D59" s="331">
        <v>2557</v>
      </c>
      <c r="E59" s="314" t="s">
        <v>340</v>
      </c>
      <c r="F59" s="314" t="s">
        <v>338</v>
      </c>
      <c r="G59" s="312"/>
      <c r="H59" s="312"/>
      <c r="I59" s="312">
        <v>2557</v>
      </c>
      <c r="J59" s="312" t="s">
        <v>341</v>
      </c>
      <c r="K59" s="312"/>
      <c r="L59" s="312"/>
      <c r="M59" s="312"/>
      <c r="N59" s="312"/>
      <c r="O59" s="327">
        <v>135038.71</v>
      </c>
      <c r="P59" s="327">
        <v>131085.18</v>
      </c>
      <c r="Q59" s="328">
        <f>P59/'справка № 1-КИС-БАЛАНС'!$B$44</f>
        <v>0.03654231421857684</v>
      </c>
      <c r="R59" s="329">
        <v>0.00016695698631509235</v>
      </c>
      <c r="S59" s="330"/>
      <c r="T59" s="330"/>
    </row>
    <row r="60" spans="1:20" s="319" customFormat="1" ht="12.75" customHeight="1">
      <c r="A60" s="314"/>
      <c r="B60" s="333" t="s">
        <v>342</v>
      </c>
      <c r="C60" s="325"/>
      <c r="D60" s="331">
        <v>266</v>
      </c>
      <c r="E60" s="314" t="s">
        <v>340</v>
      </c>
      <c r="F60" s="314" t="s">
        <v>338</v>
      </c>
      <c r="G60" s="312"/>
      <c r="H60" s="312"/>
      <c r="I60" s="312">
        <v>266</v>
      </c>
      <c r="J60" s="312" t="s">
        <v>341</v>
      </c>
      <c r="K60" s="312"/>
      <c r="L60" s="312"/>
      <c r="M60" s="312"/>
      <c r="N60" s="312"/>
      <c r="O60" s="327">
        <v>40094.22</v>
      </c>
      <c r="P60" s="327">
        <v>39748.36</v>
      </c>
      <c r="Q60" s="328">
        <f>P60/'справка № 1-КИС-БАЛАНС'!$B$44</f>
        <v>0.011080558922016287</v>
      </c>
      <c r="R60" s="329">
        <v>0.0003636504302509373</v>
      </c>
      <c r="S60" s="330"/>
      <c r="T60" s="330"/>
    </row>
    <row r="61" spans="1:20" s="319" customFormat="1" ht="12.75" customHeight="1">
      <c r="A61" s="314"/>
      <c r="B61" s="333" t="s">
        <v>343</v>
      </c>
      <c r="C61" s="325"/>
      <c r="D61" s="331">
        <v>1805</v>
      </c>
      <c r="E61" s="314" t="s">
        <v>340</v>
      </c>
      <c r="F61" s="314" t="s">
        <v>338</v>
      </c>
      <c r="G61" s="312"/>
      <c r="H61" s="312"/>
      <c r="I61" s="312">
        <v>1805</v>
      </c>
      <c r="J61" s="312" t="s">
        <v>341</v>
      </c>
      <c r="K61" s="312"/>
      <c r="L61" s="312"/>
      <c r="M61" s="312"/>
      <c r="N61" s="312"/>
      <c r="O61" s="327">
        <v>12002.84</v>
      </c>
      <c r="P61" s="327">
        <v>11881.7</v>
      </c>
      <c r="Q61" s="328">
        <f>P61/'справка № 1-КИС-БАЛАНС'!$B$44</f>
        <v>0.003312234188875237</v>
      </c>
      <c r="R61" s="329">
        <v>0.002029248643988923</v>
      </c>
      <c r="S61" s="330"/>
      <c r="T61" s="330"/>
    </row>
    <row r="62" spans="1:20" s="319" customFormat="1" ht="12.75" customHeight="1">
      <c r="A62" s="314"/>
      <c r="B62" s="333" t="s">
        <v>344</v>
      </c>
      <c r="C62" s="325"/>
      <c r="D62" s="342">
        <v>42</v>
      </c>
      <c r="E62" s="314" t="s">
        <v>340</v>
      </c>
      <c r="F62" s="314" t="s">
        <v>338</v>
      </c>
      <c r="G62" s="312"/>
      <c r="H62" s="312"/>
      <c r="I62" s="312">
        <v>42</v>
      </c>
      <c r="J62" s="312" t="s">
        <v>341</v>
      </c>
      <c r="K62" s="312"/>
      <c r="L62" s="312"/>
      <c r="M62" s="312"/>
      <c r="N62" s="312"/>
      <c r="O62" s="327">
        <v>4456.48</v>
      </c>
      <c r="P62" s="327">
        <v>4642.05</v>
      </c>
      <c r="Q62" s="328">
        <f>P62/'справка № 1-КИС-БАЛАНС'!$B$44</f>
        <v>0.0012940536048266069</v>
      </c>
      <c r="R62" s="329">
        <v>0.0015745355686452198</v>
      </c>
      <c r="S62" s="330"/>
      <c r="T62" s="330"/>
    </row>
    <row r="63" spans="1:20" s="319" customFormat="1" ht="12.75" customHeight="1">
      <c r="A63" s="314"/>
      <c r="B63" s="333" t="s">
        <v>345</v>
      </c>
      <c r="C63" s="325"/>
      <c r="D63" s="342">
        <v>223</v>
      </c>
      <c r="E63" s="314" t="s">
        <v>340</v>
      </c>
      <c r="F63" s="314" t="s">
        <v>338</v>
      </c>
      <c r="G63" s="312"/>
      <c r="H63" s="312"/>
      <c r="I63" s="312">
        <v>223</v>
      </c>
      <c r="J63" s="312" t="s">
        <v>341</v>
      </c>
      <c r="K63" s="312"/>
      <c r="L63" s="312"/>
      <c r="M63" s="312"/>
      <c r="N63" s="312"/>
      <c r="O63" s="327">
        <v>11779.52</v>
      </c>
      <c r="P63" s="327">
        <v>8811.34</v>
      </c>
      <c r="Q63" s="328">
        <f>P63/'справка № 1-КИС-БАЛАНС'!$B$44</f>
        <v>0.002456316991491447</v>
      </c>
      <c r="R63" s="329">
        <v>0.0001510497960827753</v>
      </c>
      <c r="S63" s="330"/>
      <c r="T63" s="330"/>
    </row>
    <row r="64" spans="1:20" s="319" customFormat="1" ht="12.75" customHeight="1">
      <c r="A64" s="314"/>
      <c r="B64" s="333" t="s">
        <v>346</v>
      </c>
      <c r="C64" s="325"/>
      <c r="D64" s="331">
        <v>1949</v>
      </c>
      <c r="E64" s="314" t="s">
        <v>340</v>
      </c>
      <c r="F64" s="314" t="s">
        <v>338</v>
      </c>
      <c r="G64" s="312"/>
      <c r="H64" s="312"/>
      <c r="I64" s="312">
        <v>1949</v>
      </c>
      <c r="J64" s="312" t="s">
        <v>341</v>
      </c>
      <c r="K64" s="312"/>
      <c r="L64" s="312"/>
      <c r="M64" s="312"/>
      <c r="N64" s="312"/>
      <c r="O64" s="327">
        <v>63662.58</v>
      </c>
      <c r="P64" s="327">
        <v>63020.04</v>
      </c>
      <c r="Q64" s="328">
        <f>P64/'справка № 1-КИС-БАЛАНС'!$B$44</f>
        <v>0.01756795164600057</v>
      </c>
      <c r="R64" s="329">
        <v>0.0010126191416804028</v>
      </c>
      <c r="S64" s="330"/>
      <c r="T64" s="330"/>
    </row>
    <row r="65" spans="1:20" s="319" customFormat="1" ht="12.75" customHeight="1">
      <c r="A65" s="314"/>
      <c r="B65" s="333" t="s">
        <v>347</v>
      </c>
      <c r="C65" s="325"/>
      <c r="D65" s="342">
        <v>8</v>
      </c>
      <c r="E65" s="314" t="s">
        <v>340</v>
      </c>
      <c r="F65" s="314" t="s">
        <v>338</v>
      </c>
      <c r="G65" s="312"/>
      <c r="H65" s="312"/>
      <c r="I65" s="312">
        <v>8</v>
      </c>
      <c r="J65" s="312" t="s">
        <v>341</v>
      </c>
      <c r="K65" s="312"/>
      <c r="L65" s="312"/>
      <c r="M65" s="312"/>
      <c r="N65" s="312"/>
      <c r="O65" s="327">
        <v>717.85</v>
      </c>
      <c r="P65" s="327">
        <v>707.36</v>
      </c>
      <c r="Q65" s="328">
        <f>P65/'справка № 1-КИС-БАЛАНС'!$B$44</f>
        <v>0.00019718912073548293</v>
      </c>
      <c r="R65" s="329">
        <v>0.002509945126340773</v>
      </c>
      <c r="S65" s="330"/>
      <c r="T65" s="330"/>
    </row>
    <row r="66" spans="1:20" s="319" customFormat="1" ht="12.75" customHeight="1">
      <c r="A66" s="314"/>
      <c r="B66" s="333" t="s">
        <v>348</v>
      </c>
      <c r="C66" s="325"/>
      <c r="D66" s="342">
        <v>3017</v>
      </c>
      <c r="E66" s="339" t="s">
        <v>340</v>
      </c>
      <c r="F66" s="314" t="s">
        <v>338</v>
      </c>
      <c r="G66" s="312"/>
      <c r="H66" s="312"/>
      <c r="I66" s="312">
        <v>3017</v>
      </c>
      <c r="J66" s="312" t="s">
        <v>341</v>
      </c>
      <c r="K66" s="312"/>
      <c r="L66" s="312"/>
      <c r="M66" s="312"/>
      <c r="N66" s="312"/>
      <c r="O66" s="327">
        <v>28913.3</v>
      </c>
      <c r="P66" s="327">
        <v>26676.34</v>
      </c>
      <c r="Q66" s="328">
        <f>P66/'справка № 1-КИС-БАЛАНС'!$B$44</f>
        <v>0.007436501963697117</v>
      </c>
      <c r="R66" s="329">
        <v>1.579897385664801E-05</v>
      </c>
      <c r="S66" s="330"/>
      <c r="T66" s="330"/>
    </row>
    <row r="67" spans="1:20" s="319" customFormat="1" ht="12.75" customHeight="1">
      <c r="A67" s="314"/>
      <c r="B67" s="333" t="s">
        <v>349</v>
      </c>
      <c r="C67" s="325"/>
      <c r="D67" s="342">
        <v>20666</v>
      </c>
      <c r="E67" s="339" t="s">
        <v>340</v>
      </c>
      <c r="F67" s="314" t="s">
        <v>350</v>
      </c>
      <c r="G67" s="312"/>
      <c r="H67" s="312"/>
      <c r="I67" s="312">
        <v>20666</v>
      </c>
      <c r="J67" s="312" t="s">
        <v>353</v>
      </c>
      <c r="K67" s="312"/>
      <c r="L67" s="312"/>
      <c r="M67" s="312"/>
      <c r="N67" s="312"/>
      <c r="O67" s="327">
        <v>166908.54</v>
      </c>
      <c r="P67" s="327">
        <v>179586.45</v>
      </c>
      <c r="Q67" s="328">
        <f>P67/'справка № 1-КИС-БАЛАНС'!$B$44</f>
        <v>0.05006290173533529</v>
      </c>
      <c r="R67" s="329">
        <v>0.001795487060828745</v>
      </c>
      <c r="S67" s="330"/>
      <c r="T67" s="330"/>
    </row>
    <row r="68" spans="1:20" s="319" customFormat="1" ht="12.75" customHeight="1">
      <c r="A68" s="314"/>
      <c r="B68" s="333" t="s">
        <v>351</v>
      </c>
      <c r="C68" s="325"/>
      <c r="D68" s="342">
        <v>26457</v>
      </c>
      <c r="E68" s="339" t="s">
        <v>352</v>
      </c>
      <c r="F68" s="314" t="s">
        <v>350</v>
      </c>
      <c r="G68" s="312"/>
      <c r="H68" s="312"/>
      <c r="I68" s="312">
        <v>26457</v>
      </c>
      <c r="J68" s="312" t="s">
        <v>353</v>
      </c>
      <c r="K68" s="312"/>
      <c r="L68" s="312"/>
      <c r="M68" s="312"/>
      <c r="N68" s="312"/>
      <c r="O68" s="327">
        <v>92950.55</v>
      </c>
      <c r="P68" s="327">
        <v>99279.29</v>
      </c>
      <c r="Q68" s="343">
        <f>P68/'справка № 1-КИС-БАЛАНС'!$B$44</f>
        <v>0.027675859395983687</v>
      </c>
      <c r="R68" s="344">
        <v>5.166666666666667E-06</v>
      </c>
      <c r="S68" s="330"/>
      <c r="T68" s="330"/>
    </row>
    <row r="69" spans="1:20" s="319" customFormat="1" ht="12.75" customHeight="1">
      <c r="A69" s="314"/>
      <c r="B69" s="333" t="s">
        <v>354</v>
      </c>
      <c r="C69" s="325"/>
      <c r="D69" s="345">
        <v>20000</v>
      </c>
      <c r="E69" s="339" t="s">
        <v>352</v>
      </c>
      <c r="F69" s="314" t="s">
        <v>350</v>
      </c>
      <c r="G69" s="312"/>
      <c r="H69" s="312"/>
      <c r="I69" s="312">
        <v>20000</v>
      </c>
      <c r="J69" s="312" t="s">
        <v>353</v>
      </c>
      <c r="K69" s="312"/>
      <c r="L69" s="312"/>
      <c r="M69" s="312"/>
      <c r="N69" s="312"/>
      <c r="O69" s="327">
        <v>147395.76</v>
      </c>
      <c r="P69" s="327">
        <v>168861.47</v>
      </c>
      <c r="Q69" s="343">
        <f>P69/'справка № 1-КИС-БАЛАНС'!$B$44</f>
        <v>0.047073123721161965</v>
      </c>
      <c r="R69" s="344">
        <v>7.076923076923076E-05</v>
      </c>
      <c r="S69" s="330"/>
      <c r="T69" s="330"/>
    </row>
    <row r="70" spans="1:20" s="319" customFormat="1" ht="13.5" customHeight="1">
      <c r="A70" s="314"/>
      <c r="B70" s="333" t="s">
        <v>355</v>
      </c>
      <c r="C70" s="325"/>
      <c r="D70" s="345">
        <v>16800</v>
      </c>
      <c r="E70" s="339" t="s">
        <v>352</v>
      </c>
      <c r="F70" s="314" t="s">
        <v>350</v>
      </c>
      <c r="G70" s="312"/>
      <c r="H70" s="312"/>
      <c r="I70" s="346">
        <v>16800</v>
      </c>
      <c r="J70" s="312" t="s">
        <v>353</v>
      </c>
      <c r="K70" s="312"/>
      <c r="L70" s="312"/>
      <c r="M70" s="312"/>
      <c r="N70" s="312"/>
      <c r="O70" s="327">
        <v>93283.34</v>
      </c>
      <c r="P70" s="327">
        <v>102857.38</v>
      </c>
      <c r="Q70" s="343">
        <f>P70/'справка № 1-КИС-БАЛАНС'!$B$44</f>
        <v>0.02867331531802116</v>
      </c>
      <c r="R70" s="344">
        <v>4.7619047619047615E-06</v>
      </c>
      <c r="S70" s="330"/>
      <c r="T70" s="330"/>
    </row>
    <row r="71" spans="1:20" s="319" customFormat="1" ht="13.5" customHeight="1">
      <c r="A71" s="314"/>
      <c r="B71" s="333" t="s">
        <v>356</v>
      </c>
      <c r="C71" s="325"/>
      <c r="D71" s="345">
        <v>27600</v>
      </c>
      <c r="E71" s="339" t="s">
        <v>352</v>
      </c>
      <c r="F71" s="314" t="s">
        <v>350</v>
      </c>
      <c r="G71" s="312"/>
      <c r="H71" s="312"/>
      <c r="I71" s="346">
        <v>27600</v>
      </c>
      <c r="J71" s="312" t="s">
        <v>353</v>
      </c>
      <c r="K71" s="312"/>
      <c r="L71" s="312"/>
      <c r="M71" s="312"/>
      <c r="N71" s="312"/>
      <c r="O71" s="327">
        <v>164396.75</v>
      </c>
      <c r="P71" s="327">
        <v>183970.13</v>
      </c>
      <c r="Q71" s="343">
        <f>P71/'справка № 1-КИС-БАЛАНС'!$B$44</f>
        <v>0.051284930129343605</v>
      </c>
      <c r="R71" s="344">
        <v>6.094497358144226E-06</v>
      </c>
      <c r="S71" s="330"/>
      <c r="T71" s="330"/>
    </row>
    <row r="72" spans="1:20" s="319" customFormat="1" ht="13.5" customHeight="1">
      <c r="A72" s="314"/>
      <c r="B72" s="333" t="s">
        <v>357</v>
      </c>
      <c r="C72" s="325"/>
      <c r="D72" s="345">
        <v>16888</v>
      </c>
      <c r="E72" s="339" t="s">
        <v>352</v>
      </c>
      <c r="F72" s="314" t="s">
        <v>350</v>
      </c>
      <c r="G72" s="312"/>
      <c r="H72" s="312"/>
      <c r="I72" s="346">
        <v>16888</v>
      </c>
      <c r="J72" s="312" t="s">
        <v>353</v>
      </c>
      <c r="K72" s="312"/>
      <c r="L72" s="312"/>
      <c r="M72" s="312"/>
      <c r="N72" s="312"/>
      <c r="O72" s="327">
        <v>116788.73</v>
      </c>
      <c r="P72" s="327">
        <v>124242.15</v>
      </c>
      <c r="Q72" s="343">
        <f>P72/'справка № 1-КИС-БАЛАНС'!$B$44</f>
        <v>0.03463469847996208</v>
      </c>
      <c r="R72" s="344">
        <v>1.374803243738668E-05</v>
      </c>
      <c r="S72" s="330"/>
      <c r="T72" s="330"/>
    </row>
    <row r="73" spans="1:20" s="319" customFormat="1" ht="13.5" customHeight="1">
      <c r="A73" s="314"/>
      <c r="B73" s="333" t="s">
        <v>358</v>
      </c>
      <c r="C73" s="325"/>
      <c r="D73" s="345">
        <v>15000</v>
      </c>
      <c r="E73" s="339" t="s">
        <v>352</v>
      </c>
      <c r="F73" s="314" t="s">
        <v>350</v>
      </c>
      <c r="G73" s="312"/>
      <c r="H73" s="312"/>
      <c r="I73" s="346">
        <v>15000</v>
      </c>
      <c r="J73" s="312" t="s">
        <v>353</v>
      </c>
      <c r="K73" s="312"/>
      <c r="L73" s="312"/>
      <c r="M73" s="312"/>
      <c r="N73" s="312"/>
      <c r="O73" s="327">
        <v>145376.64</v>
      </c>
      <c r="P73" s="327">
        <v>142199.14</v>
      </c>
      <c r="Q73" s="343">
        <f>P73/'справка № 1-КИС-БАЛАНС'!$B$44</f>
        <v>0.03964052729295103</v>
      </c>
      <c r="R73" s="344">
        <v>9.382222222222223E-06</v>
      </c>
      <c r="S73" s="330"/>
      <c r="T73" s="330"/>
    </row>
    <row r="74" spans="1:20" s="319" customFormat="1" ht="13.5" customHeight="1">
      <c r="A74" s="314"/>
      <c r="B74" s="333" t="s">
        <v>359</v>
      </c>
      <c r="C74" s="325"/>
      <c r="D74" s="345">
        <v>13688</v>
      </c>
      <c r="E74" s="339" t="s">
        <v>352</v>
      </c>
      <c r="F74" s="314" t="s">
        <v>350</v>
      </c>
      <c r="G74" s="312"/>
      <c r="H74" s="312"/>
      <c r="I74" s="346">
        <v>13688</v>
      </c>
      <c r="J74" s="312" t="s">
        <v>353</v>
      </c>
      <c r="K74" s="312"/>
      <c r="L74" s="312"/>
      <c r="M74" s="312"/>
      <c r="N74" s="312"/>
      <c r="O74" s="327">
        <v>75312.77</v>
      </c>
      <c r="P74" s="327">
        <v>84480.11</v>
      </c>
      <c r="Q74" s="343">
        <f>P74/'справка № 1-КИС-БАЛАНС'!$B$44</f>
        <v>0.023550326015800836</v>
      </c>
      <c r="R74" s="344">
        <v>6.818181818181818E-06</v>
      </c>
      <c r="S74" s="330"/>
      <c r="T74" s="330"/>
    </row>
    <row r="75" spans="1:20" ht="15.75" customHeight="1">
      <c r="A75" s="317" t="s">
        <v>360</v>
      </c>
      <c r="B75" s="333"/>
      <c r="C75" s="334"/>
      <c r="D75" s="314"/>
      <c r="E75" s="314"/>
      <c r="F75" s="314"/>
      <c r="G75" s="314"/>
      <c r="H75" s="314"/>
      <c r="I75" s="315"/>
      <c r="J75" s="314"/>
      <c r="K75" s="314"/>
      <c r="L75" s="314"/>
      <c r="M75" s="314"/>
      <c r="N75" s="314"/>
      <c r="O75" s="327">
        <f>SUM(O29:O74)</f>
        <v>2670534.22</v>
      </c>
      <c r="P75" s="327">
        <f>SUM(P29:P74)</f>
        <v>2728668.0900000003</v>
      </c>
      <c r="Q75" s="328">
        <f>P75/'справка № 1-КИС-БАЛАНС'!$B$44</f>
        <v>0.7606645293005961</v>
      </c>
      <c r="R75" s="347"/>
      <c r="T75" s="304"/>
    </row>
    <row r="76" spans="1:20" ht="15.75" customHeight="1">
      <c r="A76" s="314" t="s">
        <v>361</v>
      </c>
      <c r="B76" s="333"/>
      <c r="C76" s="334"/>
      <c r="D76" s="314"/>
      <c r="E76" s="314"/>
      <c r="F76" s="314"/>
      <c r="G76" s="314"/>
      <c r="H76" s="314"/>
      <c r="I76" s="315"/>
      <c r="J76" s="314"/>
      <c r="K76" s="314"/>
      <c r="L76" s="314"/>
      <c r="M76" s="314"/>
      <c r="N76" s="314"/>
      <c r="O76" s="314"/>
      <c r="P76" s="314"/>
      <c r="Q76" s="315"/>
      <c r="R76" s="347"/>
      <c r="T76" s="304"/>
    </row>
    <row r="77" spans="1:20" ht="15.75" customHeight="1">
      <c r="A77" s="317" t="s">
        <v>362</v>
      </c>
      <c r="B77" s="333"/>
      <c r="C77" s="334"/>
      <c r="D77" s="338"/>
      <c r="E77" s="314"/>
      <c r="F77" s="314"/>
      <c r="G77" s="314"/>
      <c r="H77" s="314"/>
      <c r="I77" s="315"/>
      <c r="J77" s="314"/>
      <c r="K77" s="314"/>
      <c r="L77" s="314"/>
      <c r="M77" s="314"/>
      <c r="N77" s="314"/>
      <c r="O77" s="314"/>
      <c r="P77" s="314"/>
      <c r="Q77" s="315"/>
      <c r="R77" s="347"/>
      <c r="T77" s="304"/>
    </row>
    <row r="78" spans="1:20" ht="15.75" customHeight="1">
      <c r="A78" s="314" t="s">
        <v>363</v>
      </c>
      <c r="B78" s="333"/>
      <c r="C78" s="334"/>
      <c r="D78" s="338"/>
      <c r="E78" s="314"/>
      <c r="F78" s="314"/>
      <c r="G78" s="314"/>
      <c r="H78" s="314"/>
      <c r="I78" s="315"/>
      <c r="J78" s="314"/>
      <c r="K78" s="314"/>
      <c r="L78" s="314"/>
      <c r="M78" s="314"/>
      <c r="N78" s="314"/>
      <c r="O78" s="314"/>
      <c r="P78" s="314"/>
      <c r="Q78" s="315"/>
      <c r="R78" s="347"/>
      <c r="T78" s="304"/>
    </row>
    <row r="79" spans="1:20" ht="15.75" customHeight="1">
      <c r="A79" s="314"/>
      <c r="B79" s="324" t="s">
        <v>364</v>
      </c>
      <c r="C79" s="332"/>
      <c r="D79" s="331">
        <v>255038</v>
      </c>
      <c r="E79" s="339" t="s">
        <v>300</v>
      </c>
      <c r="F79" s="316" t="s">
        <v>301</v>
      </c>
      <c r="G79" s="322"/>
      <c r="H79" s="322"/>
      <c r="I79" s="322">
        <v>255038</v>
      </c>
      <c r="J79" s="312" t="s">
        <v>302</v>
      </c>
      <c r="K79" s="312"/>
      <c r="L79" s="312"/>
      <c r="M79" s="312"/>
      <c r="N79" s="312"/>
      <c r="O79" s="327">
        <v>183726.82</v>
      </c>
      <c r="P79" s="327">
        <v>189049.47</v>
      </c>
      <c r="Q79" s="328">
        <f>P79/'справка № 1-КИС-БАЛАНС'!$B$44</f>
        <v>0.052700886061989735</v>
      </c>
      <c r="R79" s="348"/>
      <c r="T79" s="304"/>
    </row>
    <row r="80" spans="1:20" ht="15.75" customHeight="1">
      <c r="A80" s="314"/>
      <c r="B80" s="333" t="s">
        <v>365</v>
      </c>
      <c r="C80" s="334"/>
      <c r="D80" s="331">
        <v>51534.77</v>
      </c>
      <c r="E80" s="339"/>
      <c r="F80" s="314" t="s">
        <v>327</v>
      </c>
      <c r="G80" s="312"/>
      <c r="H80" s="312"/>
      <c r="I80" s="312">
        <v>51534.77</v>
      </c>
      <c r="J80" s="312" t="s">
        <v>366</v>
      </c>
      <c r="K80" s="312"/>
      <c r="L80" s="312"/>
      <c r="M80" s="312"/>
      <c r="N80" s="312"/>
      <c r="O80" s="327">
        <v>56242.44</v>
      </c>
      <c r="P80" s="327">
        <v>53921.09</v>
      </c>
      <c r="Q80" s="328">
        <f>P80/'справка № 1-КИС-БАЛАНС'!$B$44</f>
        <v>0.015031458276123672</v>
      </c>
      <c r="R80" s="348"/>
      <c r="T80" s="304"/>
    </row>
    <row r="81" spans="1:20" ht="15.75" customHeight="1">
      <c r="A81" s="317" t="s">
        <v>367</v>
      </c>
      <c r="B81" s="333"/>
      <c r="C81" s="334"/>
      <c r="D81" s="314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49">
        <f>SUM(O79:O80)</f>
        <v>239969.26</v>
      </c>
      <c r="P81" s="349">
        <f>SUM(P79:P80)</f>
        <v>242970.56</v>
      </c>
      <c r="Q81" s="350">
        <f>P81/'справка № 1-КИС-БАЛАНС'!$B$44</f>
        <v>0.06773234433811341</v>
      </c>
      <c r="R81" s="351"/>
      <c r="T81" s="304"/>
    </row>
    <row r="82" spans="1:18" ht="15.75" customHeight="1">
      <c r="A82" s="314" t="s">
        <v>368</v>
      </c>
      <c r="B82" s="333"/>
      <c r="C82" s="334"/>
      <c r="D82" s="314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4"/>
      <c r="Q82" s="315"/>
      <c r="R82" s="315"/>
    </row>
    <row r="83" spans="1:18" ht="15.75" customHeight="1">
      <c r="A83" s="314" t="s">
        <v>369</v>
      </c>
      <c r="B83" s="333"/>
      <c r="C83" s="334"/>
      <c r="D83" s="314"/>
      <c r="E83" s="314"/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4"/>
      <c r="Q83" s="315"/>
      <c r="R83" s="315"/>
    </row>
    <row r="84" spans="1:18" ht="15.75" customHeight="1">
      <c r="A84" s="314" t="s">
        <v>290</v>
      </c>
      <c r="B84" s="333"/>
      <c r="C84" s="334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14"/>
      <c r="P84" s="314"/>
      <c r="Q84" s="315"/>
      <c r="R84" s="315"/>
    </row>
    <row r="85" spans="1:18" ht="15.75" customHeight="1">
      <c r="A85" s="314" t="s">
        <v>291</v>
      </c>
      <c r="B85" s="333"/>
      <c r="C85" s="334"/>
      <c r="D85" s="314"/>
      <c r="E85" s="314"/>
      <c r="F85" s="314"/>
      <c r="G85" s="314"/>
      <c r="H85" s="314"/>
      <c r="I85" s="314"/>
      <c r="J85" s="314"/>
      <c r="K85" s="314"/>
      <c r="L85" s="314"/>
      <c r="M85" s="314"/>
      <c r="N85" s="314"/>
      <c r="O85" s="314"/>
      <c r="P85" s="314"/>
      <c r="Q85" s="315"/>
      <c r="R85" s="315"/>
    </row>
    <row r="86" spans="1:18" ht="15.75" customHeight="1">
      <c r="A86" s="287" t="s">
        <v>292</v>
      </c>
      <c r="B86" s="333"/>
      <c r="C86" s="334"/>
      <c r="D86" s="314"/>
      <c r="E86" s="314"/>
      <c r="F86" s="314"/>
      <c r="G86" s="314"/>
      <c r="H86" s="314"/>
      <c r="I86" s="312"/>
      <c r="J86" s="314"/>
      <c r="K86" s="314"/>
      <c r="L86" s="314"/>
      <c r="M86" s="314"/>
      <c r="N86" s="314"/>
      <c r="O86" s="314"/>
      <c r="P86" s="314"/>
      <c r="Q86" s="315"/>
      <c r="R86" s="315"/>
    </row>
    <row r="87" spans="1:18" ht="15.75" customHeight="1">
      <c r="A87" s="314" t="s">
        <v>293</v>
      </c>
      <c r="B87" s="333"/>
      <c r="C87" s="334"/>
      <c r="D87" s="314"/>
      <c r="E87" s="314"/>
      <c r="F87" s="314"/>
      <c r="G87" s="314"/>
      <c r="H87" s="314"/>
      <c r="I87" s="312"/>
      <c r="J87" s="314"/>
      <c r="K87" s="314"/>
      <c r="L87" s="314"/>
      <c r="M87" s="314"/>
      <c r="N87" s="314"/>
      <c r="O87" s="314"/>
      <c r="P87" s="314"/>
      <c r="Q87" s="315"/>
      <c r="R87" s="315"/>
    </row>
    <row r="88" spans="1:18" ht="15.75" customHeight="1">
      <c r="A88" s="317" t="s">
        <v>370</v>
      </c>
      <c r="B88" s="333"/>
      <c r="C88" s="334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4"/>
      <c r="Q88" s="315"/>
      <c r="R88" s="315"/>
    </row>
    <row r="89" spans="1:18" ht="15.75" customHeight="1">
      <c r="A89" s="314" t="s">
        <v>371</v>
      </c>
      <c r="B89" s="333"/>
      <c r="C89" s="334"/>
      <c r="D89" s="312"/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4"/>
      <c r="Q89" s="315"/>
      <c r="R89" s="315"/>
    </row>
    <row r="90" spans="1:18" ht="15.75" customHeight="1">
      <c r="A90" s="317" t="s">
        <v>372</v>
      </c>
      <c r="B90" s="315"/>
      <c r="C90" s="314"/>
      <c r="D90" s="312"/>
      <c r="E90" s="314"/>
      <c r="F90" s="314"/>
      <c r="G90" s="314"/>
      <c r="H90" s="314"/>
      <c r="I90" s="314"/>
      <c r="J90" s="314"/>
      <c r="K90" s="314"/>
      <c r="L90" s="314"/>
      <c r="M90" s="314"/>
      <c r="N90" s="314"/>
      <c r="O90" s="314"/>
      <c r="P90" s="314"/>
      <c r="Q90" s="315"/>
      <c r="R90" s="315"/>
    </row>
    <row r="91" spans="1:18" s="319" customFormat="1" ht="11.25">
      <c r="A91" s="287" t="s">
        <v>59</v>
      </c>
      <c r="B91" s="315"/>
      <c r="C91" s="312"/>
      <c r="D91" s="314" t="s">
        <v>225</v>
      </c>
      <c r="E91" s="312"/>
      <c r="F91" s="312"/>
      <c r="G91" s="312"/>
      <c r="H91" s="312"/>
      <c r="I91" s="314"/>
      <c r="J91" s="312"/>
      <c r="K91" s="312"/>
      <c r="L91" s="312"/>
      <c r="M91" s="312"/>
      <c r="N91" s="312"/>
      <c r="O91" s="312"/>
      <c r="P91" s="312"/>
      <c r="Q91" s="318"/>
      <c r="R91" s="318"/>
    </row>
    <row r="92" spans="1:18" s="319" customFormat="1" ht="11.25">
      <c r="A92" s="314" t="s">
        <v>373</v>
      </c>
      <c r="B92" s="315"/>
      <c r="C92" s="312"/>
      <c r="D92" s="387"/>
      <c r="E92" s="388"/>
      <c r="F92" s="388"/>
      <c r="G92" s="388"/>
      <c r="H92" s="388"/>
      <c r="I92" s="387"/>
      <c r="J92" s="388"/>
      <c r="K92" s="312"/>
      <c r="L92" s="312"/>
      <c r="M92" s="312"/>
      <c r="N92" s="312"/>
      <c r="O92" s="312"/>
      <c r="P92" s="312"/>
      <c r="Q92" s="318"/>
      <c r="R92" s="318"/>
    </row>
    <row r="93" spans="1:18" ht="18.75" customHeight="1">
      <c r="A93" s="287" t="s">
        <v>374</v>
      </c>
      <c r="B93" s="315"/>
      <c r="C93" s="385" t="s">
        <v>225</v>
      </c>
      <c r="D93" s="389"/>
      <c r="E93" s="389" t="s">
        <v>225</v>
      </c>
      <c r="F93" s="389"/>
      <c r="G93" s="389"/>
      <c r="H93" s="389"/>
      <c r="I93" s="389"/>
      <c r="J93" s="389"/>
      <c r="K93" s="386" t="s">
        <v>225</v>
      </c>
      <c r="L93" s="314"/>
      <c r="M93" s="314"/>
      <c r="N93" s="314"/>
      <c r="O93" s="314"/>
      <c r="P93" s="314"/>
      <c r="Q93" s="315"/>
      <c r="R93" s="315"/>
    </row>
    <row r="94" spans="1:18" ht="18.75" customHeight="1">
      <c r="A94" s="314" t="s">
        <v>375</v>
      </c>
      <c r="B94" s="315"/>
      <c r="C94" s="385"/>
      <c r="D94" s="389"/>
      <c r="E94" s="389"/>
      <c r="F94" s="389"/>
      <c r="G94" s="389"/>
      <c r="H94" s="389"/>
      <c r="I94" s="390"/>
      <c r="J94" s="389"/>
      <c r="K94" s="386"/>
      <c r="L94" s="314"/>
      <c r="M94" s="314"/>
      <c r="N94" s="314"/>
      <c r="O94" s="314"/>
      <c r="P94" s="314"/>
      <c r="Q94" s="315"/>
      <c r="R94" s="315"/>
    </row>
    <row r="95" spans="1:18" ht="19.5" customHeight="1">
      <c r="A95" s="317" t="s">
        <v>376</v>
      </c>
      <c r="B95" s="315"/>
      <c r="C95" s="385"/>
      <c r="D95" s="389"/>
      <c r="E95" s="389"/>
      <c r="F95" s="389"/>
      <c r="G95" s="389"/>
      <c r="H95" s="389"/>
      <c r="I95" s="391"/>
      <c r="J95" s="389"/>
      <c r="K95" s="386"/>
      <c r="L95" s="314"/>
      <c r="M95" s="314"/>
      <c r="N95" s="314"/>
      <c r="O95" s="314"/>
      <c r="P95" s="314"/>
      <c r="Q95" s="315"/>
      <c r="R95" s="315"/>
    </row>
    <row r="96" spans="1:18" ht="24" customHeight="1">
      <c r="A96" s="320" t="s">
        <v>377</v>
      </c>
      <c r="B96" s="315"/>
      <c r="C96" s="385"/>
      <c r="D96" s="389" t="s">
        <v>225</v>
      </c>
      <c r="E96" s="389"/>
      <c r="F96" s="389"/>
      <c r="G96" s="389"/>
      <c r="H96" s="389"/>
      <c r="I96" s="392"/>
      <c r="J96" s="389"/>
      <c r="K96" s="386"/>
      <c r="L96" s="314"/>
      <c r="M96" s="314"/>
      <c r="N96" s="314"/>
      <c r="O96" s="314"/>
      <c r="P96" s="314"/>
      <c r="Q96" s="315"/>
      <c r="R96" s="315"/>
    </row>
    <row r="97" spans="1:18" ht="42">
      <c r="A97" s="312" t="s">
        <v>378</v>
      </c>
      <c r="B97" s="315"/>
      <c r="C97" s="385"/>
      <c r="D97" s="390"/>
      <c r="E97" s="389"/>
      <c r="F97" s="389"/>
      <c r="G97" s="389"/>
      <c r="H97" s="389"/>
      <c r="I97" s="393"/>
      <c r="J97" s="389"/>
      <c r="K97" s="386"/>
      <c r="L97" s="314"/>
      <c r="M97" s="314"/>
      <c r="N97" s="314"/>
      <c r="O97" s="314"/>
      <c r="P97" s="349">
        <f>P81+P75</f>
        <v>2971638.6500000004</v>
      </c>
      <c r="Q97" s="315"/>
      <c r="R97" s="315"/>
    </row>
    <row r="98" spans="1:18" ht="21">
      <c r="A98" s="312" t="s">
        <v>379</v>
      </c>
      <c r="B98" s="355"/>
      <c r="C98" s="385" t="s">
        <v>225</v>
      </c>
      <c r="D98" s="391"/>
      <c r="E98" s="389" t="s">
        <v>225</v>
      </c>
      <c r="F98" s="389"/>
      <c r="G98" s="389"/>
      <c r="H98" s="389"/>
      <c r="I98" s="394"/>
      <c r="J98" s="389"/>
      <c r="K98" s="386" t="s">
        <v>225</v>
      </c>
      <c r="L98" s="314"/>
      <c r="M98" s="314"/>
      <c r="N98" s="314"/>
      <c r="O98" s="314"/>
      <c r="P98" s="349">
        <f>P97</f>
        <v>2971638.6500000004</v>
      </c>
      <c r="Q98" s="315"/>
      <c r="R98" s="315"/>
    </row>
    <row r="99" spans="1:19" s="319" customFormat="1" ht="18.75" customHeight="1">
      <c r="A99" s="323"/>
      <c r="B99" s="356"/>
      <c r="C99" s="352"/>
      <c r="D99" s="354"/>
      <c r="E99" s="352"/>
      <c r="F99" s="352"/>
      <c r="G99" s="352"/>
      <c r="H99" s="352"/>
      <c r="I99" s="307"/>
      <c r="J99" s="352"/>
      <c r="K99" s="352"/>
      <c r="L99" s="352"/>
      <c r="M99" s="352"/>
      <c r="N99" s="352"/>
      <c r="O99" s="352"/>
      <c r="P99" s="352"/>
      <c r="Q99" s="323"/>
      <c r="R99" s="323"/>
      <c r="S99" s="323"/>
    </row>
    <row r="100" spans="1:19" s="319" customFormat="1" ht="49.5" customHeight="1">
      <c r="A100" s="353" t="s">
        <v>380</v>
      </c>
      <c r="B100" s="353"/>
      <c r="C100" s="353"/>
      <c r="E100" s="353"/>
      <c r="F100" s="353"/>
      <c r="G100" s="353"/>
      <c r="H100" s="353"/>
      <c r="I100" s="352"/>
      <c r="J100" s="357"/>
      <c r="K100" s="357"/>
      <c r="L100" s="352"/>
      <c r="M100" s="352"/>
      <c r="N100" s="352"/>
      <c r="O100" s="352"/>
      <c r="P100" s="352"/>
      <c r="Q100" s="323"/>
      <c r="R100" s="323"/>
      <c r="S100" s="323"/>
    </row>
    <row r="101" spans="1:19" s="319" customFormat="1" ht="14.25" customHeight="1">
      <c r="A101" s="354" t="s">
        <v>381</v>
      </c>
      <c r="B101" s="354"/>
      <c r="C101" s="354"/>
      <c r="D101" s="358" t="s">
        <v>382</v>
      </c>
      <c r="E101" s="354"/>
      <c r="F101" s="354"/>
      <c r="G101" s="354"/>
      <c r="H101" s="354"/>
      <c r="J101" s="304"/>
      <c r="K101" s="304"/>
      <c r="L101" s="352"/>
      <c r="M101" s="352"/>
      <c r="N101" s="352"/>
      <c r="O101" s="352"/>
      <c r="P101" s="352"/>
      <c r="Q101" s="323"/>
      <c r="R101" s="323"/>
      <c r="S101" s="323"/>
    </row>
    <row r="102" spans="4:19" s="319" customFormat="1" ht="13.5" customHeight="1">
      <c r="D102" s="307" t="str">
        <f>'справка № 6-КИС'!B47</f>
        <v>Димитър Моллов</v>
      </c>
      <c r="I102" s="307"/>
      <c r="K102" s="304"/>
      <c r="L102" s="352"/>
      <c r="M102" s="352"/>
      <c r="N102" s="352"/>
      <c r="O102" s="352"/>
      <c r="P102" s="352"/>
      <c r="Q102" s="323"/>
      <c r="R102" s="323"/>
      <c r="S102" s="323"/>
    </row>
    <row r="103" spans="1:19" s="319" customFormat="1" ht="16.5" customHeight="1">
      <c r="A103" s="356" t="str">
        <f>'справка № 6-КИС'!A46</f>
        <v>Дата  30/09/2010 г. </v>
      </c>
      <c r="B103" s="356"/>
      <c r="C103" s="358"/>
      <c r="D103" s="352"/>
      <c r="E103" s="303"/>
      <c r="F103" s="303"/>
      <c r="G103" s="303"/>
      <c r="H103" s="234" t="s">
        <v>156</v>
      </c>
      <c r="I103" s="352"/>
      <c r="J103" s="303"/>
      <c r="K103" s="357"/>
      <c r="L103" s="357"/>
      <c r="M103" s="357"/>
      <c r="N103" s="357"/>
      <c r="O103" s="352"/>
      <c r="P103" s="352"/>
      <c r="Q103" s="323"/>
      <c r="R103" s="323"/>
      <c r="S103" s="323"/>
    </row>
    <row r="104" spans="1:19" s="319" customFormat="1" ht="15" customHeight="1">
      <c r="A104" s="323"/>
      <c r="B104" s="323"/>
      <c r="C104" s="352"/>
      <c r="E104" s="307"/>
      <c r="F104" s="356"/>
      <c r="G104" s="356"/>
      <c r="H104" s="307" t="str">
        <f>'справка № 6-КИС'!D47</f>
        <v>Мария Д. Сивкова</v>
      </c>
      <c r="I104" s="356"/>
      <c r="J104" s="307"/>
      <c r="K104" s="307"/>
      <c r="L104" s="352"/>
      <c r="M104" s="352"/>
      <c r="N104" s="352"/>
      <c r="O104" s="352"/>
      <c r="P104" s="352"/>
      <c r="Q104" s="323"/>
      <c r="R104" s="323"/>
      <c r="S104" s="323"/>
    </row>
    <row r="105" spans="1:19" s="319" customFormat="1" ht="15.75" customHeight="1">
      <c r="A105" s="323"/>
      <c r="B105" s="356"/>
      <c r="C105" s="352"/>
      <c r="D105" s="352"/>
      <c r="E105" s="352"/>
      <c r="F105" s="352"/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23"/>
      <c r="R105" s="323"/>
      <c r="S105" s="323"/>
    </row>
    <row r="106" spans="4:19" s="319" customFormat="1" ht="10.5">
      <c r="D106" s="352"/>
      <c r="I106" s="352"/>
      <c r="K106" s="352"/>
      <c r="L106" s="352"/>
      <c r="M106" s="352"/>
      <c r="N106" s="352"/>
      <c r="O106" s="352"/>
      <c r="P106" s="352"/>
      <c r="Q106" s="323"/>
      <c r="R106" s="323"/>
      <c r="S106" s="323"/>
    </row>
    <row r="107" spans="1:19" s="319" customFormat="1" ht="11.25">
      <c r="A107" s="359"/>
      <c r="B107" s="356"/>
      <c r="C107" s="352"/>
      <c r="D107" s="356"/>
      <c r="E107" s="352"/>
      <c r="F107" s="352"/>
      <c r="G107" s="352"/>
      <c r="H107" s="307"/>
      <c r="I107" s="352"/>
      <c r="J107" s="307"/>
      <c r="K107" s="352"/>
      <c r="L107" s="352"/>
      <c r="M107" s="352"/>
      <c r="N107" s="352"/>
      <c r="O107" s="352"/>
      <c r="P107" s="352"/>
      <c r="Q107" s="323"/>
      <c r="R107" s="323"/>
      <c r="S107" s="323"/>
    </row>
    <row r="108" spans="1:19" s="319" customFormat="1" ht="11.25">
      <c r="A108" s="304"/>
      <c r="B108" s="352"/>
      <c r="C108" s="352"/>
      <c r="D108" s="352"/>
      <c r="E108" s="352"/>
      <c r="F108" s="352"/>
      <c r="G108" s="352"/>
      <c r="H108" s="352"/>
      <c r="I108" s="352"/>
      <c r="J108" s="352"/>
      <c r="K108" s="352"/>
      <c r="L108" s="352"/>
      <c r="M108" s="352"/>
      <c r="N108" s="352"/>
      <c r="O108" s="352"/>
      <c r="P108" s="352"/>
      <c r="Q108" s="323"/>
      <c r="R108" s="323"/>
      <c r="S108" s="323"/>
    </row>
    <row r="109" spans="1:19" ht="17.25" customHeight="1">
      <c r="A109" s="360"/>
      <c r="B109" s="304"/>
      <c r="C109" s="356"/>
      <c r="D109" s="352"/>
      <c r="E109" s="356"/>
      <c r="F109" s="356"/>
      <c r="G109" s="356"/>
      <c r="H109" s="356"/>
      <c r="I109" s="352"/>
      <c r="J109" s="356"/>
      <c r="K109" s="356"/>
      <c r="L109" s="356"/>
      <c r="M109" s="356"/>
      <c r="N109" s="356"/>
      <c r="O109" s="356"/>
      <c r="P109" s="356"/>
      <c r="Q109" s="304"/>
      <c r="R109" s="304"/>
      <c r="S109" s="304"/>
    </row>
    <row r="110" spans="1:19" s="319" customFormat="1" ht="11.25">
      <c r="A110" s="361"/>
      <c r="B110" s="356"/>
      <c r="C110" s="352"/>
      <c r="D110" s="352"/>
      <c r="E110" s="352"/>
      <c r="F110" s="352"/>
      <c r="G110" s="352"/>
      <c r="H110" s="352"/>
      <c r="I110" s="352"/>
      <c r="J110" s="352"/>
      <c r="K110" s="352"/>
      <c r="L110" s="352"/>
      <c r="M110" s="352"/>
      <c r="N110" s="352"/>
      <c r="O110" s="352"/>
      <c r="P110" s="352"/>
      <c r="Q110" s="323"/>
      <c r="R110" s="323"/>
      <c r="S110" s="323"/>
    </row>
    <row r="111" spans="1:19" s="319" customFormat="1" ht="11.25">
      <c r="A111" s="362"/>
      <c r="B111" s="359"/>
      <c r="C111" s="352"/>
      <c r="D111" s="352"/>
      <c r="E111" s="352"/>
      <c r="F111" s="352"/>
      <c r="G111" s="352"/>
      <c r="H111" s="352"/>
      <c r="I111" s="352"/>
      <c r="J111" s="352"/>
      <c r="K111" s="352"/>
      <c r="L111" s="352"/>
      <c r="M111" s="352"/>
      <c r="N111" s="352"/>
      <c r="O111" s="352"/>
      <c r="P111" s="352"/>
      <c r="Q111" s="323"/>
      <c r="R111" s="323"/>
      <c r="S111" s="323"/>
    </row>
    <row r="112" spans="1:19" s="319" customFormat="1" ht="11.25">
      <c r="A112" s="363"/>
      <c r="B112" s="356"/>
      <c r="C112" s="352"/>
      <c r="D112" s="352"/>
      <c r="E112" s="352"/>
      <c r="F112" s="352"/>
      <c r="G112" s="352"/>
      <c r="H112" s="352"/>
      <c r="I112" s="356"/>
      <c r="J112" s="352"/>
      <c r="K112" s="352"/>
      <c r="L112" s="352"/>
      <c r="M112" s="352"/>
      <c r="N112" s="352"/>
      <c r="O112" s="352"/>
      <c r="P112" s="352"/>
      <c r="Q112" s="323"/>
      <c r="R112" s="323"/>
      <c r="S112" s="323"/>
    </row>
    <row r="113" spans="1:19" s="319" customFormat="1" ht="22.5" customHeight="1">
      <c r="A113" s="363"/>
      <c r="B113" s="359"/>
      <c r="C113" s="352"/>
      <c r="D113" s="352"/>
      <c r="E113" s="352"/>
      <c r="F113" s="352"/>
      <c r="G113" s="352"/>
      <c r="H113" s="352"/>
      <c r="I113" s="356"/>
      <c r="J113" s="352"/>
      <c r="K113" s="352"/>
      <c r="L113" s="352"/>
      <c r="M113" s="352"/>
      <c r="N113" s="352"/>
      <c r="O113" s="352"/>
      <c r="P113" s="352"/>
      <c r="Q113" s="323"/>
      <c r="R113" s="323"/>
      <c r="S113" s="323"/>
    </row>
    <row r="114" spans="1:19" s="319" customFormat="1" ht="11.25">
      <c r="A114" s="363"/>
      <c r="B114" s="356"/>
      <c r="C114" s="352"/>
      <c r="D114" s="352"/>
      <c r="E114" s="352"/>
      <c r="F114" s="352"/>
      <c r="G114" s="352"/>
      <c r="H114" s="352"/>
      <c r="I114" s="356"/>
      <c r="J114" s="352"/>
      <c r="K114" s="352"/>
      <c r="L114" s="352"/>
      <c r="M114" s="352"/>
      <c r="N114" s="352"/>
      <c r="O114" s="352"/>
      <c r="P114" s="352"/>
      <c r="Q114" s="323"/>
      <c r="R114" s="323"/>
      <c r="S114" s="323"/>
    </row>
    <row r="115" spans="1:19" s="319" customFormat="1" ht="11.25">
      <c r="A115" s="364"/>
      <c r="B115" s="365"/>
      <c r="C115" s="352"/>
      <c r="D115" s="356"/>
      <c r="E115" s="352"/>
      <c r="F115" s="352"/>
      <c r="G115" s="352"/>
      <c r="H115" s="352"/>
      <c r="I115" s="356"/>
      <c r="J115" s="352"/>
      <c r="K115" s="352"/>
      <c r="L115" s="352"/>
      <c r="M115" s="352"/>
      <c r="N115" s="352"/>
      <c r="O115" s="352"/>
      <c r="P115" s="352"/>
      <c r="Q115" s="323"/>
      <c r="R115" s="323"/>
      <c r="S115" s="323"/>
    </row>
    <row r="116" spans="1:19" s="319" customFormat="1" ht="11.25">
      <c r="A116" s="362"/>
      <c r="B116" s="365"/>
      <c r="C116" s="352"/>
      <c r="D116" s="356"/>
      <c r="E116" s="352"/>
      <c r="F116" s="352"/>
      <c r="G116" s="352"/>
      <c r="H116" s="352"/>
      <c r="I116" s="356"/>
      <c r="J116" s="352"/>
      <c r="K116" s="352"/>
      <c r="L116" s="352"/>
      <c r="M116" s="352"/>
      <c r="N116" s="352"/>
      <c r="O116" s="352"/>
      <c r="P116" s="352"/>
      <c r="Q116" s="323"/>
      <c r="R116" s="323"/>
      <c r="S116" s="323"/>
    </row>
    <row r="117" spans="1:19" ht="11.25">
      <c r="A117" s="362"/>
      <c r="B117" s="356"/>
      <c r="C117" s="356"/>
      <c r="D117" s="356"/>
      <c r="E117" s="356"/>
      <c r="F117" s="356"/>
      <c r="G117" s="356"/>
      <c r="H117" s="356"/>
      <c r="I117" s="356"/>
      <c r="J117" s="356"/>
      <c r="K117" s="356"/>
      <c r="L117" s="356"/>
      <c r="M117" s="356"/>
      <c r="N117" s="356"/>
      <c r="O117" s="356"/>
      <c r="P117" s="356"/>
      <c r="Q117" s="304"/>
      <c r="R117" s="304"/>
      <c r="S117" s="304"/>
    </row>
    <row r="118" spans="1:19" ht="11.25">
      <c r="A118" s="362"/>
      <c r="B118" s="359"/>
      <c r="C118" s="356"/>
      <c r="D118" s="356"/>
      <c r="E118" s="356"/>
      <c r="F118" s="356"/>
      <c r="G118" s="356"/>
      <c r="H118" s="356"/>
      <c r="I118" s="352"/>
      <c r="J118" s="356"/>
      <c r="K118" s="356"/>
      <c r="L118" s="356"/>
      <c r="M118" s="356"/>
      <c r="N118" s="356"/>
      <c r="O118" s="356"/>
      <c r="P118" s="356"/>
      <c r="Q118" s="304"/>
      <c r="R118" s="304"/>
      <c r="S118" s="304"/>
    </row>
    <row r="119" spans="1:19" ht="11.25">
      <c r="A119" s="362"/>
      <c r="B119" s="356"/>
      <c r="C119" s="356"/>
      <c r="D119" s="356"/>
      <c r="E119" s="356"/>
      <c r="F119" s="356"/>
      <c r="G119" s="356"/>
      <c r="H119" s="356"/>
      <c r="I119" s="352"/>
      <c r="J119" s="356"/>
      <c r="K119" s="356"/>
      <c r="L119" s="356"/>
      <c r="M119" s="356"/>
      <c r="N119" s="356"/>
      <c r="O119" s="356"/>
      <c r="P119" s="356"/>
      <c r="Q119" s="304"/>
      <c r="R119" s="304"/>
      <c r="S119" s="304"/>
    </row>
    <row r="120" spans="1:19" ht="11.25">
      <c r="A120" s="362"/>
      <c r="B120" s="356"/>
      <c r="C120" s="356"/>
      <c r="D120" s="356"/>
      <c r="E120" s="356"/>
      <c r="F120" s="356"/>
      <c r="G120" s="356"/>
      <c r="H120" s="356"/>
      <c r="I120" s="352"/>
      <c r="J120" s="356"/>
      <c r="K120" s="356"/>
      <c r="L120" s="356"/>
      <c r="M120" s="356"/>
      <c r="N120" s="356"/>
      <c r="O120" s="356"/>
      <c r="P120" s="356"/>
      <c r="Q120" s="304"/>
      <c r="R120" s="304"/>
      <c r="S120" s="304"/>
    </row>
    <row r="121" spans="1:19" ht="38.25" customHeight="1">
      <c r="A121" s="362"/>
      <c r="B121" s="356"/>
      <c r="C121" s="356"/>
      <c r="D121" s="352"/>
      <c r="E121" s="356"/>
      <c r="F121" s="356"/>
      <c r="G121" s="356"/>
      <c r="H121" s="356"/>
      <c r="I121" s="352"/>
      <c r="J121" s="356"/>
      <c r="K121" s="356"/>
      <c r="L121" s="356"/>
      <c r="M121" s="356"/>
      <c r="N121" s="356"/>
      <c r="O121" s="356"/>
      <c r="P121" s="356"/>
      <c r="Q121" s="304"/>
      <c r="R121" s="304"/>
      <c r="S121" s="304"/>
    </row>
    <row r="122" spans="1:19" ht="15" customHeight="1">
      <c r="A122" s="362"/>
      <c r="B122" s="356"/>
      <c r="C122" s="356"/>
      <c r="D122" s="352"/>
      <c r="E122" s="356"/>
      <c r="F122" s="356"/>
      <c r="G122" s="356"/>
      <c r="H122" s="356"/>
      <c r="I122" s="356"/>
      <c r="J122" s="356"/>
      <c r="K122" s="356"/>
      <c r="L122" s="356"/>
      <c r="M122" s="356"/>
      <c r="N122" s="356"/>
      <c r="O122" s="356"/>
      <c r="P122" s="356"/>
      <c r="Q122" s="304"/>
      <c r="R122" s="304"/>
      <c r="S122" s="304"/>
    </row>
    <row r="123" spans="1:19" s="319" customFormat="1" ht="11.25">
      <c r="A123" s="362"/>
      <c r="B123" s="352"/>
      <c r="C123" s="352"/>
      <c r="D123" s="352"/>
      <c r="E123" s="352"/>
      <c r="F123" s="352"/>
      <c r="G123" s="352"/>
      <c r="H123" s="352"/>
      <c r="I123" s="356"/>
      <c r="J123" s="352"/>
      <c r="K123" s="352"/>
      <c r="L123" s="352"/>
      <c r="M123" s="352"/>
      <c r="N123" s="352"/>
      <c r="O123" s="352"/>
      <c r="P123" s="352"/>
      <c r="Q123" s="323"/>
      <c r="R123" s="323"/>
      <c r="S123" s="323"/>
    </row>
    <row r="124" spans="1:19" s="319" customFormat="1" ht="11.25">
      <c r="A124" s="362"/>
      <c r="B124" s="352"/>
      <c r="C124" s="352"/>
      <c r="D124" s="352"/>
      <c r="E124" s="352"/>
      <c r="F124" s="352"/>
      <c r="G124" s="352"/>
      <c r="H124" s="352"/>
      <c r="I124" s="352"/>
      <c r="J124" s="352"/>
      <c r="K124" s="352"/>
      <c r="L124" s="352"/>
      <c r="M124" s="352"/>
      <c r="N124" s="352"/>
      <c r="O124" s="352"/>
      <c r="P124" s="352"/>
      <c r="Q124" s="323"/>
      <c r="R124" s="323"/>
      <c r="S124" s="323"/>
    </row>
    <row r="125" spans="1:19" s="319" customFormat="1" ht="11.25">
      <c r="A125" s="362"/>
      <c r="B125" s="352"/>
      <c r="C125" s="352"/>
      <c r="D125" s="356"/>
      <c r="E125" s="352"/>
      <c r="F125" s="352"/>
      <c r="G125" s="352"/>
      <c r="H125" s="352"/>
      <c r="I125" s="352"/>
      <c r="J125" s="352"/>
      <c r="K125" s="352"/>
      <c r="L125" s="352"/>
      <c r="M125" s="352"/>
      <c r="N125" s="352"/>
      <c r="O125" s="352"/>
      <c r="P125" s="352"/>
      <c r="Q125" s="323"/>
      <c r="R125" s="323"/>
      <c r="S125" s="323"/>
    </row>
    <row r="126" spans="1:19" s="319" customFormat="1" ht="11.25">
      <c r="A126" s="364"/>
      <c r="B126" s="352"/>
      <c r="C126" s="352"/>
      <c r="D126" s="356"/>
      <c r="E126" s="352"/>
      <c r="F126" s="352"/>
      <c r="G126" s="352"/>
      <c r="H126" s="352"/>
      <c r="I126" s="352"/>
      <c r="J126" s="352"/>
      <c r="K126" s="352"/>
      <c r="L126" s="352"/>
      <c r="M126" s="352"/>
      <c r="N126" s="352"/>
      <c r="O126" s="352"/>
      <c r="P126" s="352"/>
      <c r="Q126" s="323"/>
      <c r="R126" s="323"/>
      <c r="S126" s="323"/>
    </row>
    <row r="127" spans="1:19" ht="27.75" customHeight="1">
      <c r="A127" s="362"/>
      <c r="B127" s="356"/>
      <c r="C127" s="356"/>
      <c r="D127" s="352"/>
      <c r="E127" s="356"/>
      <c r="F127" s="356"/>
      <c r="G127" s="356"/>
      <c r="H127" s="356"/>
      <c r="I127" s="352"/>
      <c r="J127" s="356"/>
      <c r="K127" s="356"/>
      <c r="L127" s="356"/>
      <c r="M127" s="356"/>
      <c r="N127" s="356"/>
      <c r="O127" s="356"/>
      <c r="P127" s="356"/>
      <c r="Q127" s="304"/>
      <c r="R127" s="304"/>
      <c r="S127" s="304"/>
    </row>
    <row r="128" spans="1:19" ht="14.25" customHeight="1">
      <c r="A128" s="362"/>
      <c r="B128" s="356"/>
      <c r="C128" s="356"/>
      <c r="D128" s="352"/>
      <c r="E128" s="356"/>
      <c r="F128" s="356"/>
      <c r="G128" s="356"/>
      <c r="H128" s="356"/>
      <c r="I128" s="352"/>
      <c r="J128" s="356"/>
      <c r="K128" s="356"/>
      <c r="L128" s="356"/>
      <c r="M128" s="356"/>
      <c r="N128" s="356"/>
      <c r="O128" s="356"/>
      <c r="P128" s="356"/>
      <c r="Q128" s="304"/>
      <c r="R128" s="304"/>
      <c r="S128" s="304"/>
    </row>
    <row r="129" spans="1:19" s="319" customFormat="1" ht="16.5" customHeight="1">
      <c r="A129" s="364"/>
      <c r="B129" s="356"/>
      <c r="C129" s="352"/>
      <c r="D129" s="352"/>
      <c r="E129" s="352"/>
      <c r="F129" s="352"/>
      <c r="G129" s="352"/>
      <c r="H129" s="352"/>
      <c r="I129" s="352"/>
      <c r="J129" s="352"/>
      <c r="K129" s="352"/>
      <c r="L129" s="352"/>
      <c r="M129" s="352"/>
      <c r="N129" s="352"/>
      <c r="O129" s="352"/>
      <c r="P129" s="352"/>
      <c r="Q129" s="323"/>
      <c r="R129" s="323"/>
      <c r="S129" s="323"/>
    </row>
    <row r="130" spans="1:19" s="319" customFormat="1" ht="16.5" customHeight="1">
      <c r="A130" s="360"/>
      <c r="B130" s="356"/>
      <c r="C130" s="352"/>
      <c r="D130" s="352"/>
      <c r="E130" s="352"/>
      <c r="F130" s="352"/>
      <c r="G130" s="352"/>
      <c r="H130" s="352"/>
      <c r="I130" s="352"/>
      <c r="J130" s="352"/>
      <c r="K130" s="352"/>
      <c r="L130" s="352"/>
      <c r="M130" s="352"/>
      <c r="N130" s="352"/>
      <c r="O130" s="352"/>
      <c r="P130" s="352"/>
      <c r="Q130" s="323"/>
      <c r="R130" s="323"/>
      <c r="S130" s="323"/>
    </row>
    <row r="131" spans="1:19" s="319" customFormat="1" ht="15.75" customHeight="1">
      <c r="A131" s="323"/>
      <c r="B131" s="356"/>
      <c r="C131" s="352"/>
      <c r="D131" s="352"/>
      <c r="E131" s="352"/>
      <c r="F131" s="352"/>
      <c r="G131" s="352"/>
      <c r="H131" s="352"/>
      <c r="I131" s="352"/>
      <c r="J131" s="352"/>
      <c r="K131" s="352"/>
      <c r="L131" s="352"/>
      <c r="M131" s="352"/>
      <c r="N131" s="352"/>
      <c r="O131" s="352"/>
      <c r="P131" s="352"/>
      <c r="Q131" s="323"/>
      <c r="R131" s="323"/>
      <c r="S131" s="323"/>
    </row>
    <row r="132" spans="1:19" s="319" customFormat="1" ht="9.75" customHeight="1">
      <c r="A132" s="323"/>
      <c r="B132" s="356"/>
      <c r="C132" s="352"/>
      <c r="D132" s="352"/>
      <c r="E132" s="352"/>
      <c r="F132" s="352"/>
      <c r="G132" s="352"/>
      <c r="H132" s="352"/>
      <c r="I132" s="352"/>
      <c r="J132" s="352"/>
      <c r="K132" s="352"/>
      <c r="L132" s="352"/>
      <c r="M132" s="352"/>
      <c r="N132" s="352"/>
      <c r="O132" s="352"/>
      <c r="P132" s="352"/>
      <c r="Q132" s="323"/>
      <c r="R132" s="323"/>
      <c r="S132" s="323"/>
    </row>
    <row r="133" spans="1:19" s="319" customFormat="1" ht="14.25" customHeight="1">
      <c r="A133" s="323"/>
      <c r="B133" s="356"/>
      <c r="C133" s="352"/>
      <c r="D133" s="352"/>
      <c r="E133" s="352"/>
      <c r="F133" s="352"/>
      <c r="G133" s="352"/>
      <c r="H133" s="352"/>
      <c r="I133" s="356"/>
      <c r="J133" s="352"/>
      <c r="K133" s="352"/>
      <c r="L133" s="352"/>
      <c r="M133" s="352"/>
      <c r="N133" s="352"/>
      <c r="O133" s="352"/>
      <c r="P133" s="352"/>
      <c r="Q133" s="323"/>
      <c r="R133" s="323"/>
      <c r="S133" s="323"/>
    </row>
    <row r="134" spans="1:19" s="319" customFormat="1" ht="9.75" customHeight="1">
      <c r="A134" s="323"/>
      <c r="B134" s="356"/>
      <c r="C134" s="352"/>
      <c r="D134" s="352"/>
      <c r="E134" s="352"/>
      <c r="F134" s="352"/>
      <c r="G134" s="352"/>
      <c r="H134" s="352"/>
      <c r="I134" s="356"/>
      <c r="J134" s="352"/>
      <c r="K134" s="352"/>
      <c r="L134" s="352"/>
      <c r="M134" s="352"/>
      <c r="N134" s="352"/>
      <c r="O134" s="352"/>
      <c r="P134" s="352"/>
      <c r="Q134" s="323"/>
      <c r="R134" s="323"/>
      <c r="S134" s="323"/>
    </row>
    <row r="135" spans="1:19" s="319" customFormat="1" ht="9.75" customHeight="1">
      <c r="A135" s="323"/>
      <c r="B135" s="356"/>
      <c r="C135" s="352"/>
      <c r="D135" s="352"/>
      <c r="E135" s="352"/>
      <c r="F135" s="352"/>
      <c r="G135" s="352"/>
      <c r="H135" s="352"/>
      <c r="I135" s="356"/>
      <c r="J135" s="352"/>
      <c r="K135" s="352"/>
      <c r="L135" s="352"/>
      <c r="M135" s="352"/>
      <c r="N135" s="352"/>
      <c r="O135" s="352"/>
      <c r="P135" s="352"/>
      <c r="Q135" s="323"/>
      <c r="R135" s="323"/>
      <c r="S135" s="323"/>
    </row>
    <row r="136" spans="1:19" s="319" customFormat="1" ht="9.75" customHeight="1">
      <c r="A136" s="323"/>
      <c r="B136" s="356"/>
      <c r="C136" s="352"/>
      <c r="D136" s="356"/>
      <c r="E136" s="352"/>
      <c r="F136" s="352"/>
      <c r="G136" s="352"/>
      <c r="H136" s="352"/>
      <c r="I136" s="356"/>
      <c r="J136" s="352"/>
      <c r="K136" s="352"/>
      <c r="L136" s="352"/>
      <c r="M136" s="352"/>
      <c r="N136" s="352"/>
      <c r="O136" s="352"/>
      <c r="P136" s="352"/>
      <c r="Q136" s="323"/>
      <c r="R136" s="323"/>
      <c r="S136" s="323"/>
    </row>
    <row r="137" spans="1:19" s="319" customFormat="1" ht="11.25">
      <c r="A137" s="323"/>
      <c r="B137" s="352"/>
      <c r="C137" s="352"/>
      <c r="D137" s="356"/>
      <c r="E137" s="352"/>
      <c r="F137" s="352"/>
      <c r="G137" s="352"/>
      <c r="H137" s="352"/>
      <c r="I137" s="356"/>
      <c r="J137" s="352"/>
      <c r="K137" s="352"/>
      <c r="L137" s="352"/>
      <c r="M137" s="352"/>
      <c r="N137" s="352"/>
      <c r="O137" s="352"/>
      <c r="P137" s="352"/>
      <c r="Q137" s="323"/>
      <c r="R137" s="323"/>
      <c r="S137" s="323"/>
    </row>
    <row r="138" spans="1:19" ht="28.5" customHeight="1">
      <c r="A138" s="304"/>
      <c r="B138" s="356"/>
      <c r="C138" s="356"/>
      <c r="D138" s="356"/>
      <c r="E138" s="356"/>
      <c r="F138" s="356"/>
      <c r="G138" s="356"/>
      <c r="H138" s="356"/>
      <c r="J138" s="356"/>
      <c r="K138" s="356"/>
      <c r="L138" s="356"/>
      <c r="M138" s="356"/>
      <c r="N138" s="356"/>
      <c r="O138" s="356"/>
      <c r="P138" s="356"/>
      <c r="Q138" s="304"/>
      <c r="R138" s="304"/>
      <c r="S138" s="304"/>
    </row>
    <row r="139" spans="1:19" ht="11.25">
      <c r="A139" s="304"/>
      <c r="B139" s="356"/>
      <c r="C139" s="356"/>
      <c r="D139" s="356"/>
      <c r="E139" s="356"/>
      <c r="F139" s="356"/>
      <c r="G139" s="356"/>
      <c r="H139" s="356"/>
      <c r="J139" s="356"/>
      <c r="K139" s="356"/>
      <c r="L139" s="356"/>
      <c r="M139" s="356"/>
      <c r="N139" s="356"/>
      <c r="O139" s="356"/>
      <c r="P139" s="356"/>
      <c r="Q139" s="304"/>
      <c r="R139" s="304"/>
      <c r="S139" s="304"/>
    </row>
    <row r="140" spans="1:19" ht="11.25">
      <c r="A140" s="304"/>
      <c r="B140" s="356"/>
      <c r="C140" s="356"/>
      <c r="D140" s="356"/>
      <c r="E140" s="356"/>
      <c r="F140" s="356"/>
      <c r="G140" s="356"/>
      <c r="H140" s="356"/>
      <c r="J140" s="356"/>
      <c r="K140" s="356"/>
      <c r="L140" s="356"/>
      <c r="M140" s="356"/>
      <c r="N140" s="356"/>
      <c r="O140" s="356"/>
      <c r="P140" s="356"/>
      <c r="Q140" s="304"/>
      <c r="R140" s="304"/>
      <c r="S140" s="304"/>
    </row>
    <row r="141" spans="1:19" ht="11.25">
      <c r="A141" s="304"/>
      <c r="B141" s="356"/>
      <c r="C141" s="356"/>
      <c r="E141" s="356"/>
      <c r="F141" s="356"/>
      <c r="G141" s="356"/>
      <c r="H141" s="356"/>
      <c r="I141" s="304"/>
      <c r="J141" s="356"/>
      <c r="K141" s="356"/>
      <c r="L141" s="356"/>
      <c r="M141" s="356"/>
      <c r="N141" s="356"/>
      <c r="O141" s="356"/>
      <c r="P141" s="356"/>
      <c r="Q141" s="304"/>
      <c r="R141" s="304"/>
      <c r="S141" s="304"/>
    </row>
    <row r="142" spans="1:19" ht="11.25">
      <c r="A142" s="304"/>
      <c r="B142" s="356"/>
      <c r="C142" s="356"/>
      <c r="E142" s="356"/>
      <c r="F142" s="356"/>
      <c r="G142" s="356"/>
      <c r="H142" s="356"/>
      <c r="I142" s="304"/>
      <c r="J142" s="356"/>
      <c r="K142" s="356"/>
      <c r="L142" s="356"/>
      <c r="M142" s="356"/>
      <c r="N142" s="356"/>
      <c r="O142" s="356"/>
      <c r="P142" s="356"/>
      <c r="Q142" s="304"/>
      <c r="R142" s="304"/>
      <c r="S142" s="304"/>
    </row>
    <row r="143" spans="12:16" ht="49.5" customHeight="1">
      <c r="L143" s="356"/>
      <c r="M143" s="356"/>
      <c r="N143" s="356"/>
      <c r="O143" s="356"/>
      <c r="P143" s="356"/>
    </row>
    <row r="144" ht="11.25">
      <c r="D144" s="304"/>
    </row>
    <row r="145" spans="4:16" ht="15" customHeight="1">
      <c r="D145" s="304"/>
      <c r="L145" s="303"/>
      <c r="M145" s="303"/>
      <c r="N145" s="303"/>
      <c r="O145" s="303"/>
      <c r="P145" s="303"/>
    </row>
    <row r="146" spans="1:11" ht="11.25">
      <c r="A146" s="304"/>
      <c r="B146" s="304"/>
      <c r="C146" s="304"/>
      <c r="E146" s="304"/>
      <c r="F146" s="304"/>
      <c r="G146" s="304"/>
      <c r="H146" s="304"/>
      <c r="J146" s="304"/>
      <c r="K146" s="304"/>
    </row>
    <row r="147" spans="1:11" ht="11.25">
      <c r="A147" s="304"/>
      <c r="B147" s="304"/>
      <c r="C147" s="304"/>
      <c r="E147" s="304" t="s">
        <v>383</v>
      </c>
      <c r="F147" s="304"/>
      <c r="G147" s="304"/>
      <c r="H147" s="304"/>
      <c r="J147" s="304"/>
      <c r="K147" s="304"/>
    </row>
    <row r="151" ht="11.25">
      <c r="I151" s="304"/>
    </row>
    <row r="156" spans="5:10" ht="11.25">
      <c r="E156" s="304"/>
      <c r="F156" s="304"/>
      <c r="G156" s="304"/>
      <c r="H156" s="304"/>
      <c r="J156" s="304"/>
    </row>
  </sheetData>
  <sheetProtection selectLockedCells="1" selectUnlockedCells="1"/>
  <mergeCells count="23">
    <mergeCell ref="K9:K12"/>
    <mergeCell ref="L9:L12"/>
    <mergeCell ref="M9:M12"/>
    <mergeCell ref="H9:H12"/>
    <mergeCell ref="I9:I12"/>
    <mergeCell ref="J9:J12"/>
    <mergeCell ref="L1:Q1"/>
    <mergeCell ref="A5:B5"/>
    <mergeCell ref="A6:B6"/>
    <mergeCell ref="A8:A12"/>
    <mergeCell ref="B8:H8"/>
    <mergeCell ref="K8:P8"/>
    <mergeCell ref="Q8:Q12"/>
    <mergeCell ref="N9:N12"/>
    <mergeCell ref="O9:O12"/>
    <mergeCell ref="P9:P12"/>
    <mergeCell ref="R8:R12"/>
    <mergeCell ref="B9:B12"/>
    <mergeCell ref="C9:C12"/>
    <mergeCell ref="D9:D12"/>
    <mergeCell ref="E9:E12"/>
    <mergeCell ref="F9:F12"/>
    <mergeCell ref="G9:G12"/>
  </mergeCells>
  <printOptions/>
  <pageMargins left="0.25" right="0.2798611111111111" top="0.5701388888888889" bottom="0.41944444444444445" header="0.5118055555555555" footer="0.30972222222222223"/>
  <pageSetup horizontalDpi="300" verticalDpi="300" orientation="landscape" paperSize="9" scale="94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7">
      <selection activeCell="G32" sqref="G32"/>
    </sheetView>
  </sheetViews>
  <sheetFormatPr defaultColWidth="9.140625" defaultRowHeight="12" customHeight="1"/>
  <cols>
    <col min="1" max="1" width="48.57421875" style="38" customWidth="1"/>
    <col min="2" max="2" width="11.421875" style="38" customWidth="1"/>
    <col min="3" max="3" width="12.8515625" style="38" customWidth="1"/>
    <col min="4" max="16384" width="9.140625" style="38" customWidth="1"/>
  </cols>
  <sheetData>
    <row r="1" ht="12" customHeight="1">
      <c r="C1" s="366" t="s">
        <v>384</v>
      </c>
    </row>
    <row r="2" spans="1:5" ht="14.25" customHeight="1">
      <c r="A2" s="367"/>
      <c r="B2" s="367"/>
      <c r="C2" s="40"/>
      <c r="D2" s="367"/>
      <c r="E2" s="367"/>
    </row>
    <row r="3" spans="1:5" ht="12" customHeight="1">
      <c r="A3" s="434" t="s">
        <v>385</v>
      </c>
      <c r="B3" s="434"/>
      <c r="C3" s="40"/>
      <c r="D3" s="40"/>
      <c r="E3" s="40"/>
    </row>
    <row r="4" spans="1:5" ht="12" customHeight="1">
      <c r="A4" s="442" t="s">
        <v>386</v>
      </c>
      <c r="B4" s="442"/>
      <c r="C4" s="368"/>
      <c r="D4" s="369"/>
      <c r="E4" s="369"/>
    </row>
    <row r="5" spans="1:5" ht="12" customHeight="1">
      <c r="A5" s="368"/>
      <c r="B5" s="368"/>
      <c r="C5" s="368"/>
      <c r="D5" s="369"/>
      <c r="E5" s="369"/>
    </row>
    <row r="6" spans="1:5" ht="12" customHeight="1">
      <c r="A6" s="368"/>
      <c r="B6" s="368"/>
      <c r="C6" s="368"/>
      <c r="D6" s="369"/>
      <c r="E6" s="369"/>
    </row>
    <row r="7" spans="1:5" ht="12" customHeight="1">
      <c r="A7" s="370" t="str">
        <f>'справка № 1-КИС-БАЛАНС'!A3</f>
        <v>Наименование на КИС: ДФ Статус Нови Акции</v>
      </c>
      <c r="B7" s="443" t="s">
        <v>3</v>
      </c>
      <c r="C7" s="443"/>
      <c r="D7" s="40"/>
      <c r="E7" s="40"/>
    </row>
    <row r="8" spans="1:4" ht="12" customHeight="1">
      <c r="A8" s="371" t="str">
        <f>'справка № 1-КИС-БАЛАНС'!A4</f>
        <v>Отчетен период 30/09/2010 г. </v>
      </c>
      <c r="B8" s="369"/>
      <c r="C8" s="372"/>
      <c r="D8" s="40"/>
    </row>
    <row r="9" spans="1:4" ht="12" customHeight="1">
      <c r="A9" s="371"/>
      <c r="B9" s="369"/>
      <c r="C9" s="372"/>
      <c r="D9" s="40"/>
    </row>
    <row r="10" spans="1:4" ht="12" customHeight="1">
      <c r="A10" s="371"/>
      <c r="B10" s="369"/>
      <c r="C10" s="372" t="s">
        <v>5</v>
      </c>
      <c r="D10" s="40"/>
    </row>
    <row r="11" spans="1:5" ht="12" customHeight="1">
      <c r="A11" s="429" t="s">
        <v>227</v>
      </c>
      <c r="B11" s="436" t="s">
        <v>387</v>
      </c>
      <c r="C11" s="436"/>
      <c r="D11" s="369"/>
      <c r="E11" s="369"/>
    </row>
    <row r="12" spans="1:3" ht="26.25" customHeight="1">
      <c r="A12" s="429"/>
      <c r="B12" s="264" t="s">
        <v>388</v>
      </c>
      <c r="C12" s="264" t="s">
        <v>389</v>
      </c>
    </row>
    <row r="13" spans="1:3" ht="18.75" customHeight="1">
      <c r="A13" s="264" t="s">
        <v>12</v>
      </c>
      <c r="B13" s="264">
        <v>1</v>
      </c>
      <c r="C13" s="264">
        <v>2</v>
      </c>
    </row>
    <row r="14" spans="1:3" ht="19.5" customHeight="1">
      <c r="A14" s="267" t="s">
        <v>390</v>
      </c>
      <c r="B14" s="268"/>
      <c r="C14" s="268"/>
    </row>
    <row r="15" spans="1:3" ht="18" customHeight="1">
      <c r="A15" s="268" t="s">
        <v>391</v>
      </c>
      <c r="B15" s="373">
        <v>108.4</v>
      </c>
      <c r="C15" s="374"/>
    </row>
    <row r="16" spans="1:7" ht="16.5" customHeight="1">
      <c r="A16" s="268" t="s">
        <v>392</v>
      </c>
      <c r="B16" s="375">
        <v>24731.06</v>
      </c>
      <c r="C16" s="376">
        <f>'справка № 3-КИС-ОПП'!B20</f>
        <v>33892.31</v>
      </c>
      <c r="G16" s="377"/>
    </row>
    <row r="17" spans="1:7" ht="14.25" customHeight="1">
      <c r="A17" s="268" t="s">
        <v>393</v>
      </c>
      <c r="B17" s="374"/>
      <c r="C17" s="374"/>
      <c r="F17"/>
      <c r="G17" s="377"/>
    </row>
    <row r="18" spans="1:3" ht="16.5" customHeight="1">
      <c r="A18" s="268" t="s">
        <v>394</v>
      </c>
      <c r="B18" s="374"/>
      <c r="C18" s="374"/>
    </row>
    <row r="19" spans="1:3" ht="18.75" customHeight="1">
      <c r="A19" s="268" t="s">
        <v>395</v>
      </c>
      <c r="B19" s="374"/>
      <c r="C19" s="374"/>
    </row>
    <row r="20" spans="1:3" ht="16.5" customHeight="1">
      <c r="A20" s="378" t="s">
        <v>396</v>
      </c>
      <c r="B20" s="376">
        <f>SUM(B15:B19)</f>
        <v>24839.460000000003</v>
      </c>
      <c r="C20" s="376">
        <f>SUM(C15:C19)</f>
        <v>33892.31</v>
      </c>
    </row>
    <row r="21" spans="1:3" ht="15.75" customHeight="1">
      <c r="A21" s="267" t="s">
        <v>397</v>
      </c>
      <c r="B21" s="268"/>
      <c r="C21" s="268"/>
    </row>
    <row r="22" spans="1:3" ht="15.75" customHeight="1">
      <c r="A22" s="268" t="s">
        <v>398</v>
      </c>
      <c r="B22" s="374"/>
      <c r="C22" s="374"/>
    </row>
    <row r="23" spans="1:3" ht="17.25" customHeight="1">
      <c r="A23" s="270" t="s">
        <v>399</v>
      </c>
      <c r="B23" s="374"/>
      <c r="C23" s="374"/>
    </row>
    <row r="24" spans="1:3" ht="15" customHeight="1">
      <c r="A24" s="270" t="s">
        <v>400</v>
      </c>
      <c r="B24" s="374"/>
      <c r="C24" s="374"/>
    </row>
    <row r="25" spans="1:3" ht="14.25" customHeight="1">
      <c r="A25" s="268" t="s">
        <v>401</v>
      </c>
      <c r="B25" s="374"/>
      <c r="C25" s="374"/>
    </row>
    <row r="26" spans="1:3" ht="16.5" customHeight="1">
      <c r="A26" s="378" t="s">
        <v>402</v>
      </c>
      <c r="B26" s="374"/>
      <c r="C26" s="374"/>
    </row>
    <row r="27" spans="1:3" ht="15" customHeight="1">
      <c r="A27" s="275"/>
      <c r="B27" s="379"/>
      <c r="C27" s="379"/>
    </row>
    <row r="28" spans="1:3" ht="12.75" customHeight="1">
      <c r="A28" s="380" t="s">
        <v>403</v>
      </c>
      <c r="B28" s="381" t="s">
        <v>404</v>
      </c>
      <c r="C28" s="382"/>
    </row>
    <row r="29" spans="1:3" ht="12.75" customHeight="1">
      <c r="A29" s="383" t="str">
        <f>'справка №7-КИС'!D102</f>
        <v>Димитър Моллов</v>
      </c>
      <c r="C29" s="38" t="str">
        <f>'справка №7-КИС'!H104</f>
        <v>Мария Д. Сивкова</v>
      </c>
    </row>
    <row r="30" spans="1:3" ht="12.75" customHeight="1">
      <c r="A30" s="50"/>
      <c r="B30" s="379"/>
      <c r="C30" s="379"/>
    </row>
    <row r="31" spans="1:4" ht="12" customHeight="1">
      <c r="A31" s="384"/>
      <c r="B31" s="384"/>
      <c r="C31" s="384"/>
      <c r="D31" s="50"/>
    </row>
    <row r="32" spans="3:4" ht="12" customHeight="1">
      <c r="C32" s="431"/>
      <c r="D32" s="431"/>
    </row>
    <row r="33" spans="1:5" ht="12" customHeight="1">
      <c r="A33" s="50"/>
      <c r="B33" s="50"/>
      <c r="C33" s="50"/>
      <c r="D33" s="50"/>
      <c r="E33" s="50"/>
    </row>
    <row r="34" spans="1:5" ht="12" customHeight="1">
      <c r="A34" s="50"/>
      <c r="B34" s="50"/>
      <c r="C34" s="50"/>
      <c r="D34" s="50"/>
      <c r="E34" s="50"/>
    </row>
    <row r="35" spans="1:5" ht="12" customHeight="1">
      <c r="A35" s="50"/>
      <c r="B35" s="50"/>
      <c r="C35" s="50"/>
      <c r="D35" s="50"/>
      <c r="E35" s="50"/>
    </row>
    <row r="36" spans="4:5" ht="12" customHeight="1">
      <c r="D36" s="50"/>
      <c r="E36" s="50"/>
    </row>
    <row r="37" spans="4:5" ht="12" customHeight="1">
      <c r="D37" s="50"/>
      <c r="E37" s="50"/>
    </row>
    <row r="38" spans="4:5" ht="12" customHeight="1">
      <c r="D38" s="50"/>
      <c r="E38" s="50"/>
    </row>
    <row r="39" spans="4:5" ht="12" customHeight="1">
      <c r="D39" s="50"/>
      <c r="E39" s="50"/>
    </row>
  </sheetData>
  <sheetProtection selectLockedCells="1" selectUnlockedCells="1"/>
  <mergeCells count="6">
    <mergeCell ref="A3:B3"/>
    <mergeCell ref="A4:B4"/>
    <mergeCell ref="B7:C7"/>
    <mergeCell ref="A11:A12"/>
    <mergeCell ref="B11:C11"/>
    <mergeCell ref="C32:D32"/>
  </mergeCells>
  <printOptions/>
  <pageMargins left="1.3298611111111112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ivan.mitkov</cp:lastModifiedBy>
  <dcterms:modified xsi:type="dcterms:W3CDTF">2010-10-29T13:33:42Z</dcterms:modified>
  <cp:category/>
  <cp:version/>
  <cp:contentType/>
  <cp:contentStatus/>
</cp:coreProperties>
</file>