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<sst xmlns="http://schemas.openxmlformats.org/spreadsheetml/2006/main" count="1058" uniqueCount="867">
  <si>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</si>
  <si>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</si>
  <si>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</si>
  <si>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</si>
  <si>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</si>
  <si>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</si>
  <si>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</si>
  <si>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</si>
  <si>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</si>
  <si>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</si>
  <si>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</si>
  <si>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</si>
  <si>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</si>
  <si>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</si>
  <si>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</si>
  <si>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</si>
  <si>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</si>
  <si>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</si>
  <si>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</si>
  <si>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</si>
  <si>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</si>
  <si>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</si>
  <si>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</si>
  <si>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</si>
  <si>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</si>
  <si>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</si>
  <si>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</si>
  <si>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</si>
  <si>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</si>
  <si>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</si>
  <si>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</si>
  <si>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</si>
  <si>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</si>
  <si>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</si>
  <si>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</si>
  <si>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</si>
  <si>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</si>
  <si>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</si>
  <si>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</si>
  <si>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</si>
  <si>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</si>
  <si>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</si>
  <si>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</si>
  <si>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</si>
  <si>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</si>
  <si>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</si>
  <si>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</si>
  <si>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</si>
  <si>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</si>
  <si>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</si>
  <si>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</si>
  <si>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</si>
  <si>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</si>
  <si>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</si>
  <si>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</si>
  <si>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</si>
  <si>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</si>
  <si>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</si>
  <si>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</si>
  <si>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</si>
  <si>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</si>
  <si>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</si>
  <si>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</si>
  <si>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</si>
  <si>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</si>
  <si>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</si>
  <si>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</si>
  <si>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</si>
  <si>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</si>
  <si>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</si>
  <si>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</si>
  <si>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</si>
  <si>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</si>
  <si>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</si>
  <si>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</si>
  <si>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</si>
  <si>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</si>
  <si>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</si>
  <si>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</si>
  <si>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</si>
  <si>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</si>
  <si>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</si>
  <si>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</si>
  <si>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</si>
  <si>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</si>
  <si>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</si>
  <si>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</si>
  <si>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</si>
  <si>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</si>
  <si>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</si>
  <si>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</si>
  <si>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</si>
  <si>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</si>
  <si>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</si>
  <si>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</si>
  <si>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</si>
  <si>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</si>
  <si>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</si>
  <si>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</si>
  <si>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</si>
  <si>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</si>
  <si>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</si>
  <si>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</si>
  <si>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</si>
  <si>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</si>
  <si>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</si>
  <si>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</si>
  <si>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</si>
  <si>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</si>
  <si>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</si>
  <si>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</si>
  <si>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</si>
  <si>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</si>
  <si>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</si>
  <si>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</si>
  <si>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</si>
  <si>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</si>
  <si>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</si>
  <si>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</si>
  <si>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</si>
  <si>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</si>
  <si>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</si>
  <si>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</si>
  <si>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</si>
  <si>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</si>
  <si>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</si>
  <si>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</si>
  <si>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</si>
  <si>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</si>
  <si>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</si>
  <si>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</si>
  <si>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</si>
  <si>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</si>
  <si>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</si>
  <si>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</si>
  <si>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</si>
  <si>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</si>
  <si>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</si>
  <si>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</si>
  <si>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</si>
  <si>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</si>
  <si>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</si>
  <si>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</si>
  <si>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</si>
  <si>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</si>
  <si>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</si>
  <si>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</si>
  <si>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</si>
  <si>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</si>
  <si>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</si>
  <si>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</si>
  <si>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</si>
  <si>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</si>
  <si>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</si>
  <si>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</si>
  <si>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</si>
  <si>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</si>
  <si>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</si>
  <si>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</si>
  <si>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</si>
  <si>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</si>
  <si>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</si>
  <si>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</si>
  <si>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</si>
  <si>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</si>
  <si>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</si>
  <si>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</si>
  <si>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</si>
  <si>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</si>
  <si>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</si>
  <si>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</si>
  <si>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</si>
  <si>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</si>
  <si>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</si>
  <si>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</si>
  <si>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</si>
  <si>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</si>
  <si>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</si>
  <si>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</si>
  <si>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</si>
  <si>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</si>
  <si>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</si>
  <si>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</si>
  <si>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</si>
  <si>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</si>
  <si>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</si>
  <si>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</si>
  <si>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</si>
  <si>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</si>
  <si>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</si>
  <si>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</si>
  <si>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</si>
  <si>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</si>
  <si>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</si>
  <si>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</si>
  <si>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</si>
  <si>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</si>
  <si>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</si>
  <si>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</si>
  <si>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</si>
  <si>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</si>
  <si>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</si>
  <si>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</si>
  <si>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</si>
  <si>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</si>
  <si>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</si>
  <si>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</si>
  <si>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</si>
  <si>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</si>
  <si>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</si>
  <si>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</si>
  <si>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</si>
  <si>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</si>
  <si>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</si>
  <si>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</si>
  <si>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</si>
  <si>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</si>
  <si>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</si>
  <si>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</si>
  <si>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</si>
  <si>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</si>
  <si>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</si>
  <si>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</si>
  <si>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</si>
  <si>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</si>
  <si>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</si>
  <si>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</si>
  <si>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</si>
  <si>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</si>
  <si>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</si>
  <si>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</si>
  <si>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</si>
  <si>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</si>
  <si>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</si>
  <si>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</si>
  <si>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</si>
  <si>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</si>
  <si>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</si>
  <si>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</si>
  <si>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</si>
  <si>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</si>
  <si>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</si>
  <si>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</si>
  <si>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</si>
  <si>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</si>
  <si>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</si>
  <si>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</si>
  <si>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</si>
  <si>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</si>
  <si>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</si>
  <si>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</si>
  <si>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</si>
  <si>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</si>
  <si>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</si>
  <si>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</si>
  <si>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</si>
  <si>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</si>
  <si>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</si>
  <si>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</si>
  <si>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</si>
  <si>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</si>
  <si>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</si>
  <si>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</si>
  <si>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</si>
  <si>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</si>
  <si>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</si>
  <si>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</si>
  <si>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</si>
  <si>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</si>
  <si>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</si>
  <si>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</si>
  <si>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</si>
  <si>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</si>
  <si>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</si>
  <si>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</si>
  <si>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</si>
  <si>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</si>
  <si>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</si>
  <si>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</si>
  <si>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</si>
  <si>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</si>
  <si>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</si>
  <si>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</si>
  <si>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</si>
  <si>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</si>
  <si>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</si>
  <si>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</si>
  <si>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</si>
  <si>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</si>
  <si>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</si>
  <si>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</si>
  <si>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</si>
  <si>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</si>
  <si>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</si>
  <si>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</si>
  <si>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</si>
  <si>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</si>
  <si>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</si>
  <si>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</si>
  <si>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</si>
  <si>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</si>
  <si>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</si>
  <si>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</si>
  <si>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</si>
  <si>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</si>
  <si>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</si>
  <si>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</si>
  <si>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</si>
  <si>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</si>
  <si>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</si>
  <si>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</si>
  <si>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</si>
  <si>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</si>
  <si>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</si>
  <si>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</si>
  <si>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</si>
  <si>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</si>
  <si>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</si>
  <si>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</si>
  <si>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</si>
  <si>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</si>
  <si>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</si>
  <si>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</si>
  <si>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</si>
  <si>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</si>
  <si>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</si>
  <si>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</si>
  <si>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</si>
  <si>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</si>
  <si>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</si>
  <si>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</si>
  <si>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</si>
  <si>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</si>
  <si>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</si>
  <si>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</si>
  <si>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</si>
  <si>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</si>
  <si>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</si>
  <si>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</si>
  <si>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</si>
  <si>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</si>
  <si>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</si>
  <si>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</si>
  <si>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</si>
  <si>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</si>
  <si>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</si>
  <si>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</si>
  <si>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</si>
  <si>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</si>
  <si>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</si>
  <si>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</si>
  <si>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</si>
  <si>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</si>
  <si>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</si>
  <si>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</si>
  <si>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</si>
  <si>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</si>
  <si>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</si>
  <si>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</si>
  <si>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</si>
  <si>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</si>
  <si>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</si>
  <si>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</si>
  <si>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</si>
  <si>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</si>
  <si>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</si>
  <si>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</si>
  <si>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</si>
  <si>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</si>
  <si>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</si>
  <si>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</si>
  <si>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</si>
  <si>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</si>
  <si>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</si>
  <si>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</si>
  <si>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</si>
  <si>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</si>
  <si>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</si>
  <si>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</si>
  <si>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</si>
  <si>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</si>
  <si>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</si>
  <si>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</si>
  <si>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</si>
  <si>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</si>
  <si>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</si>
  <si>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</si>
  <si>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</si>
  <si>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</si>
  <si>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</si>
  <si>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</si>
  <si>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</si>
  <si>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</si>
  <si>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</si>
  <si>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</si>
  <si>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</si>
  <si>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</si>
  <si>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</si>
  <si>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</si>
  <si>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</si>
  <si>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</si>
  <si>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</si>
  <si>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</si>
  <si>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</si>
  <si>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</si>
  <si>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</si>
  <si>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</si>
  <si>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</si>
  <si>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</si>
  <si>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</si>
  <si>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</si>
  <si>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</si>
  <si>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</si>
  <si>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</si>
  <si>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</si>
  <si>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</si>
  <si>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</si>
  <si>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</si>
  <si>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</si>
  <si>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</si>
  <si>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</si>
  <si>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</si>
  <si>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</si>
  <si>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</si>
  <si>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</si>
  <si>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</si>
  <si>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</si>
  <si>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</si>
  <si>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</si>
  <si>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</si>
  <si>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</si>
  <si>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</si>
  <si>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</si>
  <si>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</si>
  <si>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</si>
  <si>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</si>
  <si>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</si>
  <si>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</si>
  <si>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</si>
  <si>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</si>
  <si>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</si>
  <si>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</si>
  <si>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</si>
  <si>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</si>
  <si>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</si>
  <si>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</si>
  <si>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</si>
  <si>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</si>
  <si>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</si>
  <si>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</si>
  <si>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</si>
  <si>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</si>
  <si>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</si>
  <si>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</si>
  <si>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</si>
  <si>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</si>
  <si>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</si>
  <si>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</si>
  <si>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</si>
  <si>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</si>
  <si>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</si>
  <si>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</si>
  <si>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</si>
  <si>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</si>
  <si>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</si>
  <si>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</si>
  <si>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</si>
  <si>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</si>
  <si>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</si>
  <si>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</si>
  <si>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</si>
  <si>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</si>
  <si>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</si>
  <si>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</si>
  <si>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</si>
  <si>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</si>
  <si>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</si>
  <si>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</si>
  <si>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</si>
  <si>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</si>
  <si>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</si>
  <si>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</si>
  <si>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</si>
  <si>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</si>
  <si>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</si>
  <si>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</si>
  <si>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</si>
  <si>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</si>
  <si>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</si>
  <si>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</si>
  <si>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</si>
  <si>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</si>
  <si>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</si>
  <si>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</si>
  <si>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</si>
  <si>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</si>
  <si>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</si>
  <si>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</si>
  <si>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</si>
  <si>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</si>
  <si>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</si>
  <si>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</si>
  <si>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</si>
  <si>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</si>
  <si>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</si>
  <si>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</si>
  <si>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</si>
  <si>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</si>
  <si>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</si>
  <si>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</si>
  <si>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</si>
  <si>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</si>
  <si>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</si>
  <si>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</si>
  <si>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</si>
  <si>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</si>
  <si>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</si>
  <si>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</si>
  <si>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</si>
  <si>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</si>
  <si>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</si>
  <si>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</si>
  <si>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</si>
  <si>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</si>
  <si>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</si>
  <si>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</si>
  <si>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</si>
  <si>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</si>
  <si>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</si>
  <si>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</si>
  <si>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</si>
  <si>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</si>
  <si>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</si>
  <si>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</si>
  <si>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</si>
  <si>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</si>
  <si>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</si>
  <si>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</si>
  <si>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</si>
  <si>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</si>
  <si>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</si>
  <si>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</si>
  <si>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</si>
  <si>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</si>
  <si>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</si>
  <si>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</si>
  <si>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</si>
  <si>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</si>
  <si>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</si>
  <si>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</si>
  <si>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</si>
  <si>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</si>
  <si>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</si>
  <si>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</si>
  <si>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</si>
  <si>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</si>
  <si>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</si>
  <si>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</si>
  <si>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</si>
  <si>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</si>
  <si>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</si>
  <si>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</si>
  <si>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</si>
  <si>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</si>
  <si>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</si>
  <si>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</si>
  <si>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</si>
  <si>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</si>
  <si>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</si>
  <si>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</si>
  <si>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</si>
  <si>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</si>
  <si>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</si>
  <si>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</si>
  <si>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</si>
  <si>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</si>
  <si>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</si>
  <si>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</si>
  <si>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</si>
  <si>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</si>
  <si>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</si>
  <si>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</si>
  <si>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</si>
  <si>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</si>
  <si>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</si>
  <si>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</si>
  <si>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</si>
  <si>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</si>
  <si>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</si>
  <si>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</si>
  <si>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</si>
  <si>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</si>
  <si>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</si>
  <si>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</si>
  <si>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</si>
  <si>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</si>
  <si>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</si>
  <si>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</si>
  <si>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</si>
  <si>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</si>
  <si>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</si>
  <si>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</si>
  <si>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</si>
  <si>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</si>
  <si>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</si>
  <si>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</si>
  <si>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</si>
  <si>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</si>
  <si>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</si>
  <si>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</si>
  <si>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</si>
  <si>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</si>
  <si>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</si>
  <si>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</si>
  <si>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</si>
  <si>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</si>
  <si>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</si>
  <si>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</si>
  <si>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</si>
  <si>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</si>
  <si>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</si>
  <si>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</si>
  <si>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</si>
  <si>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</si>
  <si>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</si>
  <si>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</si>
  <si>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</si>
  <si>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</si>
  <si>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</si>
  <si>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</si>
  <si>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</si>
  <si>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</si>
  <si>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</si>
  <si>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</si>
  <si>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</si>
  <si>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</si>
  <si>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</si>
  <si>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</si>
  <si>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</si>
  <si>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</si>
  <si>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</si>
  <si>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</si>
  <si>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</si>
  <si>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</si>
  <si>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</si>
  <si>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</si>
  <si>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</si>
  <si>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</si>
  <si>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</si>
  <si>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</si>
  <si>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</si>
  <si>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</si>
  <si>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</si>
  <si>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</si>
  <si>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</si>
  <si>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</si>
  <si>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</si>
  <si>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</si>
  <si>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</si>
  <si>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</si>
  <si>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</si>
  <si>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</si>
  <si>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</si>
  <si>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</si>
  <si>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</si>
  <si>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</si>
  <si>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</si>
  <si>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</si>
  <si>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</si>
  <si>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</si>
  <si>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</si>
  <si>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</si>
  <si>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</si>
  <si>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</si>
  <si>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</si>
  <si>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</si>
  <si>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</si>
  <si>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</si>
  <si>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</si>
  <si>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</si>
  <si>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</si>
  <si>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</si>
  <si>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</si>
  <si>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</si>
  <si>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</si>
  <si>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</si>
  <si>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</si>
  <si>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</si>
  <si>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</si>
  <si>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</si>
  <si>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</si>
  <si>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</si>
  <si>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</si>
  <si>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</si>
  <si>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</si>
  <si>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</si>
  <si>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</si>
  <si>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</si>
  <si>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</si>
  <si>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</si>
  <si>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</si>
  <si>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</si>
  <si>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</si>
  <si>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</si>
  <si>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</si>
  <si>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</si>
  <si>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</si>
  <si>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</si>
  <si>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</si>
  <si>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</si>
  <si>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</si>
  <si>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</si>
  <si>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</si>
  <si>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</si>
  <si>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</si>
  <si>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</si>
  <si>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</si>
  <si>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</si>
  <si>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</si>
  <si>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</si>
  <si>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</si>
  <si>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</si>
  <si>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</si>
  <si>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</si>
  <si>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</si>
  <si>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</si>
  <si>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</si>
  <si>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</si>
  <si>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</si>
  <si>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</si>
  <si>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</si>
  <si>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</si>
  <si>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</si>
  <si>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</si>
  <si>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</si>
  <si>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</si>
  <si>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</si>
  <si>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</si>
  <si>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</si>
  <si>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</si>
  <si>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</si>
  <si>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</si>
  <si>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</si>
  <si>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</si>
  <si>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</si>
  <si>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</si>
  <si>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</si>
  <si>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</si>
  <si>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</si>
  <si>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</si>
  <si>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</si>
  <si>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</si>
  <si>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</si>
  <si>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</si>
  <si>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</si>
  <si>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</si>
  <si>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</si>
  <si>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</si>
  <si>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</si>
  <si>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</si>
  <si>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</si>
  <si>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</si>
  <si>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</si>
  <si>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</si>
  <si>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</si>
  <si>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</si>
  <si>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</si>
  <si>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</si>
  <si>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</si>
  <si>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</si>
  <si>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</si>
  <si>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</si>
  <si>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</si>
  <si>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</si>
  <si>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</si>
  <si>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</si>
  <si>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</si>
  <si>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</si>
  <si>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</si>
  <si>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</si>
  <si>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</si>
  <si>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</si>
  <si>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</si>
  <si>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</si>
  <si>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</si>
  <si>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</si>
  <si>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</si>
  <si>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</si>
  <si>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</si>
  <si>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</si>
  <si>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</si>
  <si>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</si>
  <si>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</si>
  <si>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</si>
  <si>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</si>
  <si>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</si>
  <si>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</si>
  <si>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</si>
  <si>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</si>
  <si>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</si>
  <si>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</si>
  <si>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</si>
  <si>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</si>
  <si>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</si>
  <si>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</si>
  <si>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</si>
  <si>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</si>
  <si>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</si>
  <si>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</si>
  <si>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</si>
  <si>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</si>
  <si>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</si>
  <si>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</si>
  <si>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</si>
  <si>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</si>
  <si>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</si>
  <si>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</si>
  <si>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</si>
  <si>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</si>
  <si>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</si>
  <si>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</si>
  <si>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</si>
  <si>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</si>
  <si>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</si>
  <si>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</si>
  <si>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</si>
  <si>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</si>
  <si>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</si>
  <si>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</si>
  <si>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</si>
  <si>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</si>
  <si>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</si>
  <si>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</si>
  <si>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</si>
  <si>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</si>
  <si>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</si>
  <si>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</si>
  <si>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</si>
  <si>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</si>
  <si>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</si>
  <si>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</si>
  <si>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</si>
  <si>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</si>
  <si>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</si>
  <si>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</si>
  <si>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</si>
  <si>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</si>
  <si>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</si>
  <si>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</si>
  <si>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</si>
  <si>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</si>
  <si>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</si>
  <si>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</si>
  <si>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</si>
  <si>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</si>
  <si>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</si>
  <si>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</si>
  <si>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</si>
  <si>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</si>
  <si>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</si>
  <si>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</si>
  <si>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</si>
  <si>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</si>
  <si>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</si>
  <si>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КЪМ 30.06.2016</t>
  </si>
  <si>
    <t>Дата на съставяне: 26.07.2016</t>
  </si>
  <si>
    <t>Дата на съставяне:26.07.2016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</si>
</sst>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B1" sqref="B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59" t="s">
        <v>863</v>
      </c>
      <c r="F3" s="217" t="s">
        <v>2</v>
      </c>
      <c r="G3" s="172"/>
      <c r="H3" s="458">
        <v>131533240</v>
      </c>
    </row>
    <row r="4" spans="1:8" ht="15">
      <c r="A4" s="573" t="s">
        <v>3</v>
      </c>
      <c r="B4" s="579"/>
      <c r="C4" s="579"/>
      <c r="D4" s="579"/>
      <c r="E4" s="501" t="s">
        <v>159</v>
      </c>
      <c r="F4" s="575" t="s">
        <v>4</v>
      </c>
      <c r="G4" s="576"/>
      <c r="H4" s="458" t="s">
        <v>159</v>
      </c>
    </row>
    <row r="5" spans="1:8" ht="15">
      <c r="A5" s="573" t="s">
        <v>5</v>
      </c>
      <c r="B5" s="574"/>
      <c r="C5" s="574"/>
      <c r="D5" s="574"/>
      <c r="E5" s="502" t="s">
        <v>864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24</v>
      </c>
      <c r="D17" s="151">
        <v>24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</v>
      </c>
      <c r="D19" s="155">
        <f>SUM(D11:D18)</f>
        <v>24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11058</v>
      </c>
      <c r="D20" s="151">
        <v>11058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8558</v>
      </c>
      <c r="H27" s="154">
        <f>SUM(H28:H30)</f>
        <v>8396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8558</v>
      </c>
      <c r="H28" s="152">
        <v>8396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576</v>
      </c>
      <c r="H31" s="152">
        <v>1150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9134</v>
      </c>
      <c r="H33" s="154">
        <f>H27+H31+H32</f>
        <v>9546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9784</v>
      </c>
      <c r="H36" s="154">
        <f>H25+H17+H33</f>
        <v>10196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650</v>
      </c>
      <c r="H44" s="152">
        <v>701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650</v>
      </c>
      <c r="H49" s="154">
        <f>SUM(H43:H48)</f>
        <v>701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11082</v>
      </c>
      <c r="D55" s="155">
        <f>D19+D20+D21+D27+D32+D45+D51+D53+D54</f>
        <v>11082</v>
      </c>
      <c r="E55" s="237" t="s">
        <v>172</v>
      </c>
      <c r="F55" s="261" t="s">
        <v>173</v>
      </c>
      <c r="G55" s="154">
        <f>G49+G51+G52+G53+G54</f>
        <v>650</v>
      </c>
      <c r="H55" s="154">
        <f>H49+H51+H52+H53+H54</f>
        <v>701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93</v>
      </c>
      <c r="H61" s="154">
        <f>SUM(H62:H68)</f>
        <v>110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37</v>
      </c>
      <c r="H64" s="152">
        <v>65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351</v>
      </c>
      <c r="D68" s="151">
        <v>43</v>
      </c>
      <c r="E68" s="237" t="s">
        <v>213</v>
      </c>
      <c r="F68" s="242" t="s">
        <v>214</v>
      </c>
      <c r="G68" s="152">
        <v>56</v>
      </c>
      <c r="H68" s="152">
        <v>45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1149</v>
      </c>
      <c r="H69" s="152">
        <v>162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1242</v>
      </c>
      <c r="H71" s="161">
        <f>H59+H60+H61+H69+H70</f>
        <v>272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14</v>
      </c>
      <c r="D74" s="151">
        <v>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365</v>
      </c>
      <c r="D75" s="155">
        <f>SUM(D67:D74)</f>
        <v>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1242</v>
      </c>
      <c r="H79" s="162">
        <f>H71+H74+H75+H76</f>
        <v>272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229</v>
      </c>
      <c r="D88" s="151">
        <v>31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229</v>
      </c>
      <c r="D91" s="155">
        <f>SUM(D87:D90)</f>
        <v>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594</v>
      </c>
      <c r="D93" s="155">
        <f>D64+D75+D84+D91+D92</f>
        <v>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11676</v>
      </c>
      <c r="D94" s="164">
        <f>D93+D55</f>
        <v>11169</v>
      </c>
      <c r="E94" s="448" t="s">
        <v>270</v>
      </c>
      <c r="F94" s="289" t="s">
        <v>271</v>
      </c>
      <c r="G94" s="165">
        <f>G36+G39+G55+G79</f>
        <v>11676</v>
      </c>
      <c r="H94" s="165">
        <f>H36+H39+H55+H79</f>
        <v>11169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2">
        <v>42577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7" t="s">
        <v>855</v>
      </c>
      <c r="D100" s="578"/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E49" sqref="E49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2" t="str">
        <f>'справка №1-БАЛАНС'!E3</f>
        <v>"КУАНТУМ ДИВЕЛОПМЪНТС" АДСИЦ</v>
      </c>
      <c r="C2" s="582"/>
      <c r="D2" s="582"/>
      <c r="E2" s="582"/>
      <c r="F2" s="584" t="s">
        <v>2</v>
      </c>
      <c r="G2" s="584"/>
      <c r="H2" s="523">
        <f>'справка №1-БАЛАНС'!H3</f>
        <v>131533240</v>
      </c>
    </row>
    <row r="3" spans="1:8" ht="15">
      <c r="A3" s="464" t="s">
        <v>275</v>
      </c>
      <c r="B3" s="582" t="str">
        <f>'справка №1-БАЛАНС'!E4</f>
        <v> </v>
      </c>
      <c r="C3" s="582"/>
      <c r="D3" s="582"/>
      <c r="E3" s="582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3" t="str">
        <f>'справка №1-БАЛАНС'!E5</f>
        <v>КЪМ 30.06.2016</v>
      </c>
      <c r="C4" s="583"/>
      <c r="D4" s="583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104</v>
      </c>
      <c r="D10" s="46">
        <v>139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>
        <v>702</v>
      </c>
      <c r="H11" s="547">
        <v>710</v>
      </c>
    </row>
    <row r="12" spans="1:8" ht="12">
      <c r="A12" s="298" t="s">
        <v>295</v>
      </c>
      <c r="B12" s="299" t="s">
        <v>296</v>
      </c>
      <c r="C12" s="46">
        <v>4</v>
      </c>
      <c r="D12" s="46">
        <v>4</v>
      </c>
      <c r="E12" s="300" t="s">
        <v>78</v>
      </c>
      <c r="F12" s="546" t="s">
        <v>297</v>
      </c>
      <c r="G12" s="547">
        <v>91</v>
      </c>
      <c r="H12" s="547">
        <v>140</v>
      </c>
    </row>
    <row r="13" spans="1:18" ht="12">
      <c r="A13" s="298" t="s">
        <v>298</v>
      </c>
      <c r="B13" s="299" t="s">
        <v>299</v>
      </c>
      <c r="C13" s="46">
        <v>3</v>
      </c>
      <c r="D13" s="46">
        <v>3</v>
      </c>
      <c r="E13" s="301" t="s">
        <v>51</v>
      </c>
      <c r="F13" s="548" t="s">
        <v>300</v>
      </c>
      <c r="G13" s="545">
        <f>SUM(G9:G12)</f>
        <v>793</v>
      </c>
      <c r="H13" s="545">
        <f>SUM(H9:H12)</f>
        <v>850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>
        <v>90</v>
      </c>
      <c r="D16" s="47">
        <v>109</v>
      </c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201</v>
      </c>
      <c r="D19" s="49">
        <f>SUM(D9:D15)+D16</f>
        <v>255</v>
      </c>
      <c r="E19" s="304" t="s">
        <v>317</v>
      </c>
      <c r="F19" s="549" t="s">
        <v>318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>
        <v>13</v>
      </c>
      <c r="D22" s="46">
        <v>13</v>
      </c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>
        <v>2</v>
      </c>
      <c r="H23" s="547">
        <v>1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2</v>
      </c>
      <c r="H24" s="545">
        <f>SUM(H19:H23)</f>
        <v>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>
        <v>5</v>
      </c>
      <c r="D25" s="46">
        <v>6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18</v>
      </c>
      <c r="D26" s="49">
        <f>SUM(D22:D25)</f>
        <v>19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219</v>
      </c>
      <c r="D28" s="50">
        <f>D26+D19</f>
        <v>274</v>
      </c>
      <c r="E28" s="127" t="s">
        <v>339</v>
      </c>
      <c r="F28" s="551" t="s">
        <v>340</v>
      </c>
      <c r="G28" s="545">
        <f>G13+G15+G24</f>
        <v>795</v>
      </c>
      <c r="H28" s="545">
        <f>H13+H15+H24</f>
        <v>851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576</v>
      </c>
      <c r="D30" s="50">
        <f>IF((H28-D28)&gt;0,H28-D28,0)</f>
        <v>577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851</v>
      </c>
      <c r="B31" s="306" t="s">
        <v>345</v>
      </c>
      <c r="C31" s="46"/>
      <c r="D31" s="46"/>
      <c r="E31" s="296" t="s">
        <v>854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219</v>
      </c>
      <c r="D33" s="49">
        <f>D28-D31+D32</f>
        <v>274</v>
      </c>
      <c r="E33" s="127" t="s">
        <v>353</v>
      </c>
      <c r="F33" s="551" t="s">
        <v>354</v>
      </c>
      <c r="G33" s="53">
        <f>G32-G31+G28</f>
        <v>795</v>
      </c>
      <c r="H33" s="53">
        <f>H32-H31+H28</f>
        <v>851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576</v>
      </c>
      <c r="D34" s="50">
        <f>IF((H33-D33)&gt;0,H33-D33,0)</f>
        <v>577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576</v>
      </c>
      <c r="D39" s="457">
        <f>+IF((H33-D33-D35)&gt;0,H33-D33-D35,0)</f>
        <v>577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576</v>
      </c>
      <c r="D41" s="52">
        <f>IF(H39=0,IF(D39-D40&gt;0,D39-D40+H40,0),IF(H39-H40&lt;0,H40-H39+D39,0))</f>
        <v>577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795</v>
      </c>
      <c r="D42" s="53">
        <f>D33+D35+D39</f>
        <v>851</v>
      </c>
      <c r="E42" s="128" t="s">
        <v>380</v>
      </c>
      <c r="F42" s="129" t="s">
        <v>381</v>
      </c>
      <c r="G42" s="53">
        <f>G39+G33</f>
        <v>795</v>
      </c>
      <c r="H42" s="53">
        <f>H39+H33</f>
        <v>851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5" t="s">
        <v>861</v>
      </c>
      <c r="B45" s="585"/>
      <c r="C45" s="585"/>
      <c r="D45" s="585"/>
      <c r="E45" s="585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4.25">
      <c r="A48" s="500" t="s">
        <v>272</v>
      </c>
      <c r="B48" s="572">
        <v>42577</v>
      </c>
      <c r="C48" s="427" t="s">
        <v>382</v>
      </c>
      <c r="D48" s="580"/>
      <c r="E48" s="580"/>
      <c r="F48" s="580"/>
      <c r="G48" s="580"/>
      <c r="H48" s="580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781</v>
      </c>
      <c r="D50" s="581"/>
      <c r="E50" s="581"/>
      <c r="F50" s="581"/>
      <c r="G50" s="581"/>
      <c r="H50" s="581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4" sqref="A5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30.06.2016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643</v>
      </c>
      <c r="D10" s="54">
        <v>987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-151</v>
      </c>
      <c r="D11" s="54">
        <v>-146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-128</v>
      </c>
      <c r="D14" s="54">
        <v>-124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-58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-90</v>
      </c>
      <c r="D19" s="54">
        <v>-107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266</v>
      </c>
      <c r="D20" s="55">
        <f>SUM(D10:D19)</f>
        <v>543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-850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747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2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</v>
      </c>
      <c r="D32" s="55">
        <f>SUM(D22:D31)</f>
        <v>-103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-52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-435</v>
      </c>
      <c r="E40" s="130"/>
      <c r="F40" s="130"/>
    </row>
    <row r="41" spans="1:8" ht="12">
      <c r="A41" s="332" t="s">
        <v>446</v>
      </c>
      <c r="B41" s="333" t="s">
        <v>447</v>
      </c>
      <c r="C41" s="54">
        <v>-18</v>
      </c>
      <c r="D41" s="54">
        <v>-20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-70</v>
      </c>
      <c r="D42" s="55">
        <f>SUM(D34:D41)</f>
        <v>-455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198</v>
      </c>
      <c r="D43" s="55">
        <f>D42+D32+D20</f>
        <v>-15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31</v>
      </c>
      <c r="D44" s="132">
        <v>124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229</v>
      </c>
      <c r="D45" s="55">
        <f>D44+D43</f>
        <v>109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229</v>
      </c>
      <c r="D46" s="56">
        <v>109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865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86"/>
      <c r="D50" s="58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86"/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E24" sqref="E24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89" t="str">
        <f>'справка №1-БАЛАНС'!E3</f>
        <v>"КУАНТУМ ДИВЕЛОПМЪНТС" АДСИЦ</v>
      </c>
      <c r="C3" s="589"/>
      <c r="D3" s="589"/>
      <c r="E3" s="589"/>
      <c r="F3" s="589"/>
      <c r="G3" s="589"/>
      <c r="H3" s="589"/>
      <c r="I3" s="589"/>
      <c r="J3" s="473"/>
      <c r="K3" s="591" t="s">
        <v>2</v>
      </c>
      <c r="L3" s="591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89" t="str">
        <f>'справка №1-БАЛАНС'!E4</f>
        <v> 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3" t="str">
        <f>'справка №1-БАЛАНС'!E5</f>
        <v>КЪМ 30.06.2016</v>
      </c>
      <c r="C5" s="593"/>
      <c r="D5" s="593"/>
      <c r="E5" s="593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9546</v>
      </c>
      <c r="J11" s="58">
        <f>'справка №1-БАЛАНС'!H29+'справка №1-БАЛАНС'!H32</f>
        <v>0</v>
      </c>
      <c r="K11" s="60"/>
      <c r="L11" s="344">
        <f>SUM(C11:K11)</f>
        <v>10196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9546</v>
      </c>
      <c r="J15" s="61">
        <f t="shared" si="2"/>
        <v>0</v>
      </c>
      <c r="K15" s="61">
        <f t="shared" si="2"/>
        <v>0</v>
      </c>
      <c r="L15" s="344">
        <f t="shared" si="1"/>
        <v>10196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576</v>
      </c>
      <c r="J16" s="345">
        <f>+'справка №1-БАЛАНС'!G32</f>
        <v>0</v>
      </c>
      <c r="K16" s="60"/>
      <c r="L16" s="344">
        <f t="shared" si="1"/>
        <v>576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-988</v>
      </c>
      <c r="J17" s="62">
        <f>J18+J19</f>
        <v>0</v>
      </c>
      <c r="K17" s="62">
        <f t="shared" si="3"/>
        <v>0</v>
      </c>
      <c r="L17" s="344">
        <f t="shared" si="1"/>
        <v>-988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-988</v>
      </c>
      <c r="J18" s="60"/>
      <c r="K18" s="60"/>
      <c r="L18" s="344">
        <f t="shared" si="1"/>
        <v>-988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9134</v>
      </c>
      <c r="J29" s="59">
        <f t="shared" si="6"/>
        <v>0</v>
      </c>
      <c r="K29" s="59">
        <f t="shared" si="6"/>
        <v>0</v>
      </c>
      <c r="L29" s="344">
        <f t="shared" si="1"/>
        <v>9784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9134</v>
      </c>
      <c r="J32" s="59">
        <f t="shared" si="7"/>
        <v>0</v>
      </c>
      <c r="K32" s="59">
        <f t="shared" si="7"/>
        <v>0</v>
      </c>
      <c r="L32" s="344">
        <f t="shared" si="1"/>
        <v>9784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862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866</v>
      </c>
      <c r="B38" s="19"/>
      <c r="C38" s="15"/>
      <c r="D38" s="588" t="s">
        <v>522</v>
      </c>
      <c r="E38" s="588"/>
      <c r="F38" s="588"/>
      <c r="G38" s="588"/>
      <c r="H38" s="588"/>
      <c r="I38" s="588"/>
      <c r="J38" s="15" t="s">
        <v>857</v>
      </c>
      <c r="K38" s="15"/>
      <c r="L38" s="588"/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G44" sqref="G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384</v>
      </c>
      <c r="B2" s="607"/>
      <c r="C2" s="608" t="str">
        <f>'справка №1-БАЛАНС'!E3</f>
        <v>"КУАНТУМ ДИВЕЛОПМЪНТС" АДСИЦ</v>
      </c>
      <c r="D2" s="608"/>
      <c r="E2" s="608"/>
      <c r="F2" s="608"/>
      <c r="G2" s="608"/>
      <c r="H2" s="608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606" t="s">
        <v>5</v>
      </c>
      <c r="B3" s="607"/>
      <c r="C3" s="609" t="str">
        <f>'справка №1-БАЛАНС'!E5</f>
        <v>КЪМ 30.06.2016</v>
      </c>
      <c r="D3" s="609"/>
      <c r="E3" s="609"/>
      <c r="F3" s="482"/>
      <c r="G3" s="482"/>
      <c r="H3" s="482"/>
      <c r="I3" s="482"/>
      <c r="J3" s="482"/>
      <c r="K3" s="482"/>
      <c r="L3" s="482"/>
      <c r="M3" s="598" t="s">
        <v>4</v>
      </c>
      <c r="N3" s="598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599" t="s">
        <v>464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6" t="s">
        <v>530</v>
      </c>
      <c r="R5" s="596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7"/>
      <c r="R6" s="59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858</v>
      </c>
      <c r="B15" s="374" t="s">
        <v>859</v>
      </c>
      <c r="C15" s="453" t="s">
        <v>860</v>
      </c>
      <c r="D15" s="454">
        <v>24</v>
      </c>
      <c r="E15" s="454"/>
      <c r="F15" s="454"/>
      <c r="G15" s="74">
        <f t="shared" si="2"/>
        <v>24</v>
      </c>
      <c r="H15" s="455"/>
      <c r="I15" s="455"/>
      <c r="J15" s="74">
        <f t="shared" si="3"/>
        <v>24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24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24</v>
      </c>
      <c r="E17" s="194">
        <f>SUM(E9:E16)</f>
        <v>0</v>
      </c>
      <c r="F17" s="194">
        <f>SUM(F9:F16)</f>
        <v>0</v>
      </c>
      <c r="G17" s="74">
        <f t="shared" si="2"/>
        <v>24</v>
      </c>
      <c r="H17" s="75">
        <f>SUM(H9:H16)</f>
        <v>0</v>
      </c>
      <c r="I17" s="75">
        <f>SUM(I9:I16)</f>
        <v>0</v>
      </c>
      <c r="J17" s="74">
        <f t="shared" si="3"/>
        <v>24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10209</v>
      </c>
      <c r="E18" s="187">
        <v>849</v>
      </c>
      <c r="F18" s="187"/>
      <c r="G18" s="74">
        <f t="shared" si="2"/>
        <v>11058</v>
      </c>
      <c r="H18" s="63"/>
      <c r="I18" s="63"/>
      <c r="J18" s="74">
        <f t="shared" si="3"/>
        <v>11058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11058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10233</v>
      </c>
      <c r="E40" s="437">
        <f>E17+E18+E19+E25+E38+E39</f>
        <v>849</v>
      </c>
      <c r="F40" s="437">
        <f aca="true" t="shared" si="13" ref="F40:R40">F17+F18+F19+F25+F38+F39</f>
        <v>0</v>
      </c>
      <c r="G40" s="437">
        <f t="shared" si="13"/>
        <v>11082</v>
      </c>
      <c r="H40" s="437">
        <f t="shared" si="13"/>
        <v>0</v>
      </c>
      <c r="I40" s="437">
        <f t="shared" si="13"/>
        <v>0</v>
      </c>
      <c r="J40" s="437">
        <f t="shared" si="13"/>
        <v>11082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11082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5"/>
      <c r="L44" s="605"/>
      <c r="M44" s="605"/>
      <c r="N44" s="605"/>
      <c r="O44" s="594" t="s">
        <v>781</v>
      </c>
      <c r="P44" s="595"/>
      <c r="Q44" s="595"/>
      <c r="R44" s="595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">
      <selection activeCell="E114" sqref="E11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6" t="str">
        <f>'справка №1-БАЛАНС'!E3</f>
        <v>"КУАНТУМ ДИВЕЛОПМЪНТС" АДСИЦ</v>
      </c>
      <c r="C3" s="617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4" t="str">
        <f>'справка №1-БАЛАНС'!E5</f>
        <v>КЪМ 30.06.2016</v>
      </c>
      <c r="C4" s="615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351</v>
      </c>
      <c r="D28" s="108">
        <v>351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14</v>
      </c>
      <c r="D38" s="105">
        <f>SUM(D39:D42)</f>
        <v>14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14</v>
      </c>
      <c r="D42" s="108">
        <v>14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365</v>
      </c>
      <c r="D43" s="104">
        <f>D24+D28+D29+D31+D30+D32+D33+D38</f>
        <v>365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365</v>
      </c>
      <c r="D44" s="103">
        <f>D43+D21+D19+D9</f>
        <v>365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650</v>
      </c>
      <c r="D56" s="103">
        <f>D57+D59</f>
        <v>0</v>
      </c>
      <c r="E56" s="119">
        <f t="shared" si="1"/>
        <v>650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650</v>
      </c>
      <c r="D57" s="108"/>
      <c r="E57" s="119">
        <f t="shared" si="1"/>
        <v>650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650</v>
      </c>
      <c r="D66" s="103">
        <f>D52+D56+D61+D62+D63+D64</f>
        <v>0</v>
      </c>
      <c r="E66" s="119">
        <f t="shared" si="1"/>
        <v>650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93</v>
      </c>
      <c r="D85" s="104">
        <f>SUM(D86:D90)+D94</f>
        <v>93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37</v>
      </c>
      <c r="D87" s="108">
        <v>37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56</v>
      </c>
      <c r="D90" s="103">
        <f>SUM(D91:D93)</f>
        <v>56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56</v>
      </c>
      <c r="D92" s="108">
        <v>56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1149</v>
      </c>
      <c r="D95" s="108">
        <v>1087</v>
      </c>
      <c r="E95" s="119">
        <f t="shared" si="1"/>
        <v>62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1242</v>
      </c>
      <c r="D96" s="104">
        <f>D85+D80+D75+D71+D95</f>
        <v>1180</v>
      </c>
      <c r="E96" s="104">
        <f>E85+E80+E75+E71+E95</f>
        <v>62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1892</v>
      </c>
      <c r="D97" s="104">
        <f>D96+D68+D66</f>
        <v>1180</v>
      </c>
      <c r="E97" s="104">
        <f>E96+E68+E66</f>
        <v>712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865</v>
      </c>
      <c r="B109" s="611"/>
      <c r="C109" s="611" t="s">
        <v>382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781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2" sqref="C32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8" t="str">
        <f>'справка №1-БАЛАНС'!E3</f>
        <v>"КУАНТУМ ДИВЕЛОПМЪНТС" АДСИЦ</v>
      </c>
      <c r="C4" s="618"/>
      <c r="D4" s="618"/>
      <c r="E4" s="618"/>
      <c r="F4" s="618"/>
      <c r="G4" s="624" t="s">
        <v>2</v>
      </c>
      <c r="H4" s="624"/>
      <c r="I4" s="497">
        <f>'справка №1-БАЛАНС'!H3</f>
        <v>131533240</v>
      </c>
    </row>
    <row r="5" spans="1:9" ht="15">
      <c r="A5" s="498" t="s">
        <v>5</v>
      </c>
      <c r="B5" s="619" t="str">
        <f>'справка №1-БАЛАНС'!E5</f>
        <v>КЪМ 30.06.2016</v>
      </c>
      <c r="C5" s="619"/>
      <c r="D5" s="619"/>
      <c r="E5" s="619"/>
      <c r="F5" s="619"/>
      <c r="G5" s="622" t="s">
        <v>4</v>
      </c>
      <c r="H5" s="623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7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866</v>
      </c>
      <c r="B30" s="621"/>
      <c r="C30" s="621"/>
      <c r="D30" s="456" t="s">
        <v>819</v>
      </c>
      <c r="E30" s="620"/>
      <c r="F30" s="620"/>
      <c r="G30" s="620"/>
      <c r="H30" s="420" t="s">
        <v>781</v>
      </c>
      <c r="I30" s="620"/>
      <c r="J30" s="620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C157" sqref="C157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5" t="str">
        <f>'справка №1-БАЛАНС'!E3</f>
        <v>"КУАНТУМ ДИВЕЛОПМЪНТС" АДСИЦ</v>
      </c>
      <c r="C5" s="625"/>
      <c r="D5" s="625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822</v>
      </c>
      <c r="B6" s="626" t="str">
        <f>'справка №1-БАЛАНС'!E5</f>
        <v>КЪМ 30.06.2016</v>
      </c>
      <c r="C6" s="626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865</v>
      </c>
      <c r="B151" s="451"/>
      <c r="C151" s="627" t="s">
        <v>849</v>
      </c>
      <c r="D151" s="627"/>
      <c r="E151" s="627"/>
      <c r="F151" s="627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7" t="s">
        <v>856</v>
      </c>
      <c r="D153" s="627"/>
      <c r="E153" s="627"/>
      <c r="F153" s="627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2016-01-22T09:24:53Z</cp:lastPrinted>
  <dcterms:created xsi:type="dcterms:W3CDTF">2000-06-29T12:02:40Z</dcterms:created>
  <dcterms:modified xsi:type="dcterms:W3CDTF">2016-07-26T08:03:39Z</dcterms:modified>
  <cp:category/>
  <cp:version/>
  <cp:contentType/>
  <cp:contentStatus/>
</cp:coreProperties>
</file>