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<sst xmlns="http://schemas.openxmlformats.org/spreadsheetml/2006/main" count="4345" uniqueCount="1028">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</sst>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51" fillId="34" borderId="14" xfId="73" applyNumberFormat="1" applyFont="1" applyFill="1" applyBorder="1" applyAlignment="1" applyProtection="1">
      <alignment horizontal="right"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9" sqref="A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30337</v>
      </c>
      <c r="D6" s="675">
        <f aca="true" t="shared" si="0" ref="D6:D15">C6-E6</f>
        <v>0</v>
      </c>
      <c r="E6" s="674">
        <f>'1-Баланс'!G95</f>
        <v>30337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29577</v>
      </c>
      <c r="D7" s="675">
        <f t="shared" si="0"/>
        <v>22993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-26</v>
      </c>
      <c r="D8" s="675">
        <f t="shared" si="0"/>
        <v>0</v>
      </c>
      <c r="E8" s="674">
        <f>ABS('2-Отчет за доходите'!C44)-ABS('2-Отчет за доходите'!G44)</f>
        <v>-26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2606</v>
      </c>
      <c r="D9" s="675">
        <f t="shared" si="0"/>
        <v>0</v>
      </c>
      <c r="E9" s="674">
        <f>'3-Отчет за паричния поток'!C45</f>
        <v>2606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2767</v>
      </c>
      <c r="D10" s="675">
        <f t="shared" si="0"/>
        <v>0</v>
      </c>
      <c r="E10" s="674">
        <f>'3-Отчет за паричния поток'!C46</f>
        <v>2767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29577</v>
      </c>
      <c r="D11" s="675">
        <f t="shared" si="0"/>
        <v>0</v>
      </c>
      <c r="E11" s="674">
        <f>'4-Отчет за собствения капитал'!L34</f>
        <v>29577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16531</v>
      </c>
      <c r="D12" s="675">
        <f t="shared" si="0"/>
        <v>0</v>
      </c>
      <c r="E12" s="674">
        <f>'Справка 5'!C27+'Справка 5'!C97</f>
        <v>16531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-0.1452513966480447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-0.0008790614328701356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-0.034210526315789476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-0.0008570392589906714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11.092105263157896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11.088157894736842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8.696052631578947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3.6407894736842104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0.8063063063063063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0.0059003856676665455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0.025695641883896267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0.02505191680126578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0.00020286033066233897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0.010558069381598794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108.57142857142857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219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16824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16531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1045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1045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17899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3783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3783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21907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1803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1818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2578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2575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1264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3842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2681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2767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8430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30337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-264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13511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12296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20654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-26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2339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29577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173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137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760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760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61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539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111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141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680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680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689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179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179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316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63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105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484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663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663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79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-481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-48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-532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494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48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20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562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135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131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2606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2767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2689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-307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-307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43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43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-264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-264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12230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12230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66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66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12296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12296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2431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2431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-66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-66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-26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29560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29560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43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43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29577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29577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16824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16531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995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995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17849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18480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16824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16531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995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995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17849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18480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48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48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48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48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16824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16531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1043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1043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17897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18528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28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408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411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2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2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2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29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409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-2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-2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-2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410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29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409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-2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-2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-2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410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219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16824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16531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1045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1045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17899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18118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3783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3783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3783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1803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732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1027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1818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5607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1803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732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1027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1818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1818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3783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3783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3783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3789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137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137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587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587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760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760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137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137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587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587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760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760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11486740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11986740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16824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997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17851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2482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2482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48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48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3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105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108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12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12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16824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1045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17899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2575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2578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16531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16827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16531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16821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A84" sqref="A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219</v>
      </c>
      <c r="D20" s="598">
        <f>SUM(D12:D19)</f>
        <v>220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-264</v>
      </c>
      <c r="H21" s="196">
        <v>-307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13511</v>
      </c>
      <c r="H22" s="614">
        <f>SUM(H23:H25)</f>
        <v>13445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12296</v>
      </c>
      <c r="H25" s="196">
        <v>12230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20654</v>
      </c>
      <c r="H26" s="598">
        <f>H20+H21+H22</f>
        <v>20545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66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2339</v>
      </c>
      <c r="H34" s="598">
        <f>H28+H32+H33</f>
        <v>2431</v>
      </c>
    </row>
    <row r="35" spans="1:8" ht="15.75">
      <c r="A35" s="89" t="s">
        <v>106</v>
      </c>
      <c r="B35" s="94" t="s">
        <v>107</v>
      </c>
      <c r="C35" s="595">
        <f>SUM(C36:C39)</f>
        <v>16824</v>
      </c>
      <c r="D35" s="596">
        <f>SUM(D36:D39)</f>
        <v>16824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16531</v>
      </c>
      <c r="D36" s="196">
        <v>16531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29577</v>
      </c>
      <c r="H37" s="600">
        <f>H26+H18+H34</f>
        <v>29560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1045</v>
      </c>
      <c r="D40" s="596">
        <f>D41+D42+D44</f>
        <v>995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1045</v>
      </c>
      <c r="D41" s="196">
        <v>995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17899</v>
      </c>
      <c r="D46" s="598">
        <f>D35+D40+D45</f>
        <v>17849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3783</v>
      </c>
      <c r="D48" s="196">
        <v>3783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3783</v>
      </c>
      <c r="D52" s="598">
        <f>SUM(D48:D51)</f>
        <v>3783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</v>
      </c>
      <c r="D55" s="479">
        <v>20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21907</v>
      </c>
      <c r="D56" s="602">
        <f>D20+D21+D22+D28+D33+D46+D52+D54+D55</f>
        <v>21872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587</v>
      </c>
      <c r="H59" s="196">
        <v>601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173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137</v>
      </c>
      <c r="H62" s="196">
        <v>117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</v>
      </c>
      <c r="H66" s="196">
        <v>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1803</v>
      </c>
      <c r="D68" s="196">
        <v>2032</v>
      </c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760</v>
      </c>
      <c r="H71" s="598">
        <f>H59+H60+H61+H69+H70</f>
        <v>753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6">
        <v>56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1818</v>
      </c>
      <c r="D76" s="598">
        <f>SUM(D68:D75)</f>
        <v>2088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2578</v>
      </c>
      <c r="D79" s="596">
        <f>SUM(D80:D82)</f>
        <v>2485</v>
      </c>
      <c r="E79" s="205" t="s">
        <v>849</v>
      </c>
      <c r="F79" s="99" t="s">
        <v>241</v>
      </c>
      <c r="G79" s="599">
        <f>G71+G73+G75+G77</f>
        <v>760</v>
      </c>
      <c r="H79" s="600">
        <f>H71+H73+H75+H77</f>
        <v>753</v>
      </c>
    </row>
    <row r="80" spans="1:8" ht="15.75">
      <c r="A80" s="89" t="s">
        <v>239</v>
      </c>
      <c r="B80" s="91" t="s">
        <v>240</v>
      </c>
      <c r="C80" s="197">
        <v>2575</v>
      </c>
      <c r="D80" s="196">
        <v>2482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1264</v>
      </c>
      <c r="D84" s="196">
        <v>1259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3842</v>
      </c>
      <c r="D85" s="598">
        <f>D84+D83+D79</f>
        <v>3744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2681</v>
      </c>
      <c r="D89" s="196">
        <v>2523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2767</v>
      </c>
      <c r="D92" s="598">
        <f>SUM(D88:D91)</f>
        <v>2606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8430</v>
      </c>
      <c r="D94" s="602">
        <f>D65+D76+D85+D92+D93</f>
        <v>8441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30337</v>
      </c>
      <c r="D95" s="604">
        <f>D94+D56</f>
        <v>30313</v>
      </c>
      <c r="E95" s="229" t="s">
        <v>942</v>
      </c>
      <c r="F95" s="489" t="s">
        <v>268</v>
      </c>
      <c r="G95" s="603">
        <f>G37+G40+G56+G79</f>
        <v>30337</v>
      </c>
      <c r="H95" s="604">
        <f>H37+H40+H56+H79</f>
        <v>30313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Милчо Пеев Кълчишков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1002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</v>
      </c>
      <c r="D13" s="317">
        <v>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8</v>
      </c>
      <c r="E14" s="245" t="s">
        <v>285</v>
      </c>
      <c r="F14" s="240" t="s">
        <v>286</v>
      </c>
      <c r="G14" s="316">
        <v>179</v>
      </c>
      <c r="H14" s="317">
        <v>75</v>
      </c>
    </row>
    <row r="15" spans="1:8" ht="15.75">
      <c r="A15" s="194" t="s">
        <v>287</v>
      </c>
      <c r="B15" s="190" t="s">
        <v>288</v>
      </c>
      <c r="C15" s="316">
        <v>432</v>
      </c>
      <c r="D15" s="317">
        <v>438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61</v>
      </c>
      <c r="D16" s="317">
        <v>65</v>
      </c>
      <c r="E16" s="236" t="s">
        <v>52</v>
      </c>
      <c r="F16" s="264" t="s">
        <v>292</v>
      </c>
      <c r="G16" s="628">
        <f>SUM(G12:G15)</f>
        <v>179</v>
      </c>
      <c r="H16" s="629">
        <f>SUM(H12:H15)</f>
        <v>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539</v>
      </c>
      <c r="D22" s="629">
        <f>SUM(D12:D18)+D19</f>
        <v>553</v>
      </c>
      <c r="E22" s="194" t="s">
        <v>309</v>
      </c>
      <c r="F22" s="237" t="s">
        <v>310</v>
      </c>
      <c r="G22" s="316">
        <v>316</v>
      </c>
      <c r="H22" s="317">
        <v>338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10</v>
      </c>
      <c r="E25" s="194" t="s">
        <v>318</v>
      </c>
      <c r="F25" s="237" t="s">
        <v>319</v>
      </c>
      <c r="G25" s="316">
        <v>63</v>
      </c>
      <c r="H25" s="317">
        <v>184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105</v>
      </c>
      <c r="H26" s="317">
        <v>70</v>
      </c>
    </row>
    <row r="27" spans="1:8" ht="31.5">
      <c r="A27" s="194" t="s">
        <v>324</v>
      </c>
      <c r="B27" s="237" t="s">
        <v>325</v>
      </c>
      <c r="C27" s="316">
        <v>111</v>
      </c>
      <c r="D27" s="317"/>
      <c r="E27" s="236" t="s">
        <v>104</v>
      </c>
      <c r="F27" s="238" t="s">
        <v>326</v>
      </c>
      <c r="G27" s="628">
        <f>SUM(G22:G26)</f>
        <v>484</v>
      </c>
      <c r="H27" s="629">
        <f>SUM(H22:H26)</f>
        <v>592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141</v>
      </c>
      <c r="D29" s="629">
        <f>SUM(D25:D28)</f>
        <v>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680</v>
      </c>
      <c r="D31" s="635">
        <f>D29+D22</f>
        <v>578</v>
      </c>
      <c r="E31" s="251" t="s">
        <v>824</v>
      </c>
      <c r="F31" s="266" t="s">
        <v>331</v>
      </c>
      <c r="G31" s="253">
        <f>G16+G18+G27</f>
        <v>663</v>
      </c>
      <c r="H31" s="254">
        <f>H16+H18+H27</f>
        <v>667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89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680</v>
      </c>
      <c r="D36" s="637">
        <f>D31-D34+D35</f>
        <v>578</v>
      </c>
      <c r="E36" s="262" t="s">
        <v>346</v>
      </c>
      <c r="F36" s="256" t="s">
        <v>347</v>
      </c>
      <c r="G36" s="267">
        <f>G35-G34+G31</f>
        <v>663</v>
      </c>
      <c r="H36" s="268">
        <f>H35-H34+H31</f>
        <v>667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89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</v>
      </c>
      <c r="D38" s="629">
        <f>D39+D40+D41</f>
        <v>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80</v>
      </c>
      <c r="E42" s="247" t="s">
        <v>362</v>
      </c>
      <c r="F42" s="195" t="s">
        <v>363</v>
      </c>
      <c r="G42" s="241">
        <f>IF(G37&gt;0,IF(C38+G37&lt;0,0,C38+G37),IF(C37-C38&lt;0,C38-C37,0))</f>
        <v>26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80</v>
      </c>
      <c r="E44" s="262" t="s">
        <v>369</v>
      </c>
      <c r="F44" s="269" t="s">
        <v>370</v>
      </c>
      <c r="G44" s="267">
        <f>IF(C42=0,IF(G42-G43&gt;0,G42-G43+C43,0),IF(C42-C43&lt;0,C43-C42+G43,0))</f>
        <v>26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689</v>
      </c>
      <c r="D45" s="631">
        <f>D36+D38+D42</f>
        <v>667</v>
      </c>
      <c r="E45" s="270" t="s">
        <v>373</v>
      </c>
      <c r="F45" s="272" t="s">
        <v>374</v>
      </c>
      <c r="G45" s="630">
        <f>G42+G36</f>
        <v>689</v>
      </c>
      <c r="H45" s="631">
        <f>H42+H36</f>
        <v>667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Милчо Пеев Кълчишков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79</v>
      </c>
      <c r="D11" s="196">
        <v>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-69</v>
      </c>
      <c r="D12" s="196">
        <v>-62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-481</v>
      </c>
      <c r="D14" s="196">
        <v>-488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-48</v>
      </c>
      <c r="D19" s="196">
        <v>228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-532</v>
      </c>
      <c r="D21" s="659">
        <f>SUM(D11:D20)</f>
        <v>-271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494</v>
      </c>
      <c r="D27" s="196">
        <v>476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-969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48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20</v>
      </c>
      <c r="D32" s="196">
        <v>3180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562</v>
      </c>
      <c r="D33" s="659">
        <f>SUM(D23:D32)</f>
        <v>2687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</v>
      </c>
      <c r="D38" s="196">
        <v>-918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135</v>
      </c>
      <c r="D42" s="196">
        <v>-210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131</v>
      </c>
      <c r="D43" s="661">
        <f>SUM(D35:D42)</f>
        <v>-1140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161</v>
      </c>
      <c r="D44" s="307">
        <f>D43+D33+D21</f>
        <v>1276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2606</v>
      </c>
      <c r="D45" s="309">
        <v>1400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2767</v>
      </c>
      <c r="D46" s="311">
        <f>D45+D44</f>
        <v>2676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2689</v>
      </c>
      <c r="D47" s="298">
        <v>2598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Милчо Пеев Кълчишков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40" sqref="A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-307</v>
      </c>
      <c r="F13" s="584">
        <f>'1-Баланс'!H23</f>
        <v>1215</v>
      </c>
      <c r="G13" s="584">
        <f>'1-Баланс'!H24</f>
        <v>0</v>
      </c>
      <c r="H13" s="585">
        <v>12230</v>
      </c>
      <c r="I13" s="584">
        <f>'1-Баланс'!H29+'1-Баланс'!H32</f>
        <v>2431</v>
      </c>
      <c r="J13" s="584">
        <f>'1-Баланс'!H30+'1-Баланс'!H33</f>
        <v>0</v>
      </c>
      <c r="K13" s="585"/>
      <c r="L13" s="584">
        <f>SUM(C13:K13)</f>
        <v>29560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-307</v>
      </c>
      <c r="F17" s="653">
        <f t="shared" si="2"/>
        <v>1215</v>
      </c>
      <c r="G17" s="653">
        <f t="shared" si="2"/>
        <v>0</v>
      </c>
      <c r="H17" s="653">
        <f t="shared" si="2"/>
        <v>12230</v>
      </c>
      <c r="I17" s="653">
        <f t="shared" si="2"/>
        <v>2431</v>
      </c>
      <c r="J17" s="653">
        <f t="shared" si="2"/>
        <v>0</v>
      </c>
      <c r="K17" s="653">
        <f t="shared" si="2"/>
        <v>0</v>
      </c>
      <c r="L17" s="584">
        <f t="shared" si="1"/>
        <v>29560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-26</v>
      </c>
      <c r="K18" s="585"/>
      <c r="L18" s="584">
        <f t="shared" si="1"/>
        <v>-26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66</v>
      </c>
      <c r="I19" s="168">
        <f t="shared" si="3"/>
        <v>-66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66</v>
      </c>
      <c r="I21" s="316">
        <v>-66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43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43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43</v>
      </c>
      <c r="F27" s="316"/>
      <c r="G27" s="316"/>
      <c r="H27" s="316"/>
      <c r="I27" s="316"/>
      <c r="J27" s="316"/>
      <c r="K27" s="316"/>
      <c r="L27" s="584">
        <f t="shared" si="1"/>
        <v>43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-264</v>
      </c>
      <c r="F31" s="653">
        <f t="shared" si="6"/>
        <v>1215</v>
      </c>
      <c r="G31" s="653">
        <f t="shared" si="6"/>
        <v>0</v>
      </c>
      <c r="H31" s="653">
        <f t="shared" si="6"/>
        <v>12296</v>
      </c>
      <c r="I31" s="653">
        <f t="shared" si="6"/>
        <v>2365</v>
      </c>
      <c r="J31" s="653">
        <f t="shared" si="6"/>
        <v>-26</v>
      </c>
      <c r="K31" s="653">
        <f t="shared" si="6"/>
        <v>0</v>
      </c>
      <c r="L31" s="584">
        <f t="shared" si="1"/>
        <v>29577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-264</v>
      </c>
      <c r="F34" s="587">
        <f t="shared" si="7"/>
        <v>1215</v>
      </c>
      <c r="G34" s="587">
        <f t="shared" si="7"/>
        <v>0</v>
      </c>
      <c r="H34" s="587">
        <f t="shared" si="7"/>
        <v>12296</v>
      </c>
      <c r="I34" s="587">
        <f t="shared" si="7"/>
        <v>2365</v>
      </c>
      <c r="J34" s="587">
        <f t="shared" si="7"/>
        <v>-26</v>
      </c>
      <c r="K34" s="587">
        <f t="shared" si="7"/>
        <v>0</v>
      </c>
      <c r="L34" s="651">
        <f t="shared" si="1"/>
        <v>29577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Милчо Пеев Кълчишков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9" sqref="C7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48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48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48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48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48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48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75</v>
      </c>
      <c r="D18" s="748">
        <v>0.69</v>
      </c>
      <c r="E18" s="92"/>
      <c r="F18" s="469">
        <f t="shared" si="0"/>
        <v>75</v>
      </c>
    </row>
    <row r="19" spans="1:6" ht="15.75">
      <c r="A19" s="679" t="s">
        <v>1010</v>
      </c>
      <c r="B19" s="680"/>
      <c r="C19" s="92">
        <v>5007</v>
      </c>
      <c r="D19" s="748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16531</v>
      </c>
      <c r="D27" s="472"/>
      <c r="E27" s="472">
        <f>SUM(E12:E26)</f>
        <v>0</v>
      </c>
      <c r="F27" s="472">
        <f>SUM(F12:F26)</f>
        <v>16531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48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49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49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49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49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49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49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49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49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49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49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49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49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49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49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16827</v>
      </c>
      <c r="D79" s="472"/>
      <c r="E79" s="472">
        <f>E78+E61+E44+E27</f>
        <v>6</v>
      </c>
      <c r="F79" s="472">
        <f>F78+F61+F44+F27</f>
        <v>16821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Милчо Пеев Кълчишков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9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28</v>
      </c>
      <c r="L13" s="328">
        <v>1</v>
      </c>
      <c r="M13" s="328"/>
      <c r="N13" s="329">
        <f t="shared" si="4"/>
        <v>29</v>
      </c>
      <c r="O13" s="328"/>
      <c r="P13" s="328"/>
      <c r="Q13" s="329">
        <f t="shared" si="0"/>
        <v>29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408</v>
      </c>
      <c r="L19" s="330">
        <f>SUM(L11:L18)</f>
        <v>1</v>
      </c>
      <c r="M19" s="330">
        <f>SUM(M11:M18)</f>
        <v>0</v>
      </c>
      <c r="N19" s="329">
        <f t="shared" si="4"/>
        <v>409</v>
      </c>
      <c r="O19" s="330">
        <f>SUM(O11:O18)</f>
        <v>0</v>
      </c>
      <c r="P19" s="330">
        <f>SUM(P11:P18)</f>
        <v>0</v>
      </c>
      <c r="Q19" s="329">
        <f t="shared" si="0"/>
        <v>409</v>
      </c>
      <c r="R19" s="340">
        <f t="shared" si="1"/>
        <v>219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16824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16824</v>
      </c>
      <c r="H29" s="335">
        <f t="shared" si="6"/>
        <v>0</v>
      </c>
      <c r="I29" s="335">
        <f t="shared" si="6"/>
        <v>0</v>
      </c>
      <c r="J29" s="336">
        <f t="shared" si="3"/>
        <v>16824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16824</v>
      </c>
    </row>
    <row r="30" spans="1:18" ht="15.75">
      <c r="A30" s="339"/>
      <c r="B30" s="321" t="s">
        <v>108</v>
      </c>
      <c r="C30" s="152" t="s">
        <v>563</v>
      </c>
      <c r="D30" s="328">
        <v>16531</v>
      </c>
      <c r="E30" s="328"/>
      <c r="F30" s="328"/>
      <c r="G30" s="329">
        <f t="shared" si="2"/>
        <v>16531</v>
      </c>
      <c r="H30" s="328"/>
      <c r="I30" s="328"/>
      <c r="J30" s="329">
        <f t="shared" si="3"/>
        <v>16531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16531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995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995</v>
      </c>
      <c r="H34" s="324">
        <f t="shared" si="9"/>
        <v>48</v>
      </c>
      <c r="I34" s="324">
        <f t="shared" si="9"/>
        <v>0</v>
      </c>
      <c r="J34" s="329">
        <f t="shared" si="3"/>
        <v>1043</v>
      </c>
      <c r="K34" s="324">
        <f t="shared" si="9"/>
        <v>0</v>
      </c>
      <c r="L34" s="324">
        <f t="shared" si="9"/>
        <v>0</v>
      </c>
      <c r="M34" s="324">
        <f t="shared" si="9"/>
        <v>2</v>
      </c>
      <c r="N34" s="329">
        <f t="shared" si="4"/>
        <v>-2</v>
      </c>
      <c r="O34" s="324">
        <f t="shared" si="9"/>
        <v>0</v>
      </c>
      <c r="P34" s="324">
        <f t="shared" si="9"/>
        <v>0</v>
      </c>
      <c r="Q34" s="329">
        <f t="shared" si="7"/>
        <v>-2</v>
      </c>
      <c r="R34" s="340">
        <f t="shared" si="8"/>
        <v>1045</v>
      </c>
    </row>
    <row r="35" spans="1:18" ht="15.75">
      <c r="A35" s="339"/>
      <c r="B35" s="321" t="s">
        <v>121</v>
      </c>
      <c r="C35" s="152" t="s">
        <v>569</v>
      </c>
      <c r="D35" s="328">
        <v>995</v>
      </c>
      <c r="E35" s="328"/>
      <c r="F35" s="328"/>
      <c r="G35" s="329">
        <f t="shared" si="2"/>
        <v>995</v>
      </c>
      <c r="H35" s="328">
        <v>48</v>
      </c>
      <c r="I35" s="328"/>
      <c r="J35" s="329">
        <f t="shared" si="3"/>
        <v>1043</v>
      </c>
      <c r="K35" s="328"/>
      <c r="L35" s="328"/>
      <c r="M35" s="328">
        <v>2</v>
      </c>
      <c r="N35" s="329">
        <f t="shared" si="4"/>
        <v>-2</v>
      </c>
      <c r="O35" s="328"/>
      <c r="P35" s="328"/>
      <c r="Q35" s="329">
        <f t="shared" si="7"/>
        <v>-2</v>
      </c>
      <c r="R35" s="340">
        <f t="shared" si="8"/>
        <v>1045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17849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17849</v>
      </c>
      <c r="H40" s="330">
        <f t="shared" si="10"/>
        <v>48</v>
      </c>
      <c r="I40" s="330">
        <f t="shared" si="10"/>
        <v>0</v>
      </c>
      <c r="J40" s="329">
        <f t="shared" si="3"/>
        <v>17897</v>
      </c>
      <c r="K40" s="330">
        <f t="shared" si="10"/>
        <v>0</v>
      </c>
      <c r="L40" s="330">
        <f t="shared" si="10"/>
        <v>0</v>
      </c>
      <c r="M40" s="330">
        <f t="shared" si="10"/>
        <v>2</v>
      </c>
      <c r="N40" s="329">
        <f t="shared" si="4"/>
        <v>-2</v>
      </c>
      <c r="O40" s="330">
        <f t="shared" si="10"/>
        <v>0</v>
      </c>
      <c r="P40" s="330">
        <f t="shared" si="10"/>
        <v>0</v>
      </c>
      <c r="Q40" s="329">
        <f t="shared" si="7"/>
        <v>-2</v>
      </c>
      <c r="R40" s="340">
        <f t="shared" si="8"/>
        <v>17899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18480</v>
      </c>
      <c r="H42" s="349">
        <f t="shared" si="11"/>
        <v>48</v>
      </c>
      <c r="I42" s="349">
        <f t="shared" si="11"/>
        <v>0</v>
      </c>
      <c r="J42" s="349">
        <f t="shared" si="11"/>
        <v>18528</v>
      </c>
      <c r="K42" s="349">
        <f t="shared" si="11"/>
        <v>411</v>
      </c>
      <c r="L42" s="349">
        <f t="shared" si="11"/>
        <v>1</v>
      </c>
      <c r="M42" s="349">
        <f t="shared" si="11"/>
        <v>2</v>
      </c>
      <c r="N42" s="349">
        <f t="shared" si="11"/>
        <v>410</v>
      </c>
      <c r="O42" s="349">
        <f t="shared" si="11"/>
        <v>0</v>
      </c>
      <c r="P42" s="349">
        <f t="shared" si="11"/>
        <v>0</v>
      </c>
      <c r="Q42" s="349">
        <f t="shared" si="11"/>
        <v>410</v>
      </c>
      <c r="R42" s="350">
        <f t="shared" si="11"/>
        <v>18118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Милчо Пеев Кълчишков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1002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19" sqref="A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3783</v>
      </c>
      <c r="D13" s="362">
        <f>SUM(D14:D16)</f>
        <v>0</v>
      </c>
      <c r="E13" s="369">
        <f>SUM(E14:E16)</f>
        <v>3783</v>
      </c>
      <c r="F13" s="133"/>
    </row>
    <row r="14" spans="1:6" ht="15.75">
      <c r="A14" s="370" t="s">
        <v>596</v>
      </c>
      <c r="B14" s="135" t="s">
        <v>597</v>
      </c>
      <c r="C14" s="368">
        <v>3783</v>
      </c>
      <c r="D14" s="368"/>
      <c r="E14" s="369">
        <f aca="true" t="shared" si="0" ref="E14:E44">C14-D14</f>
        <v>3783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3783</v>
      </c>
      <c r="D21" s="440">
        <f>D13+D17+D18</f>
        <v>0</v>
      </c>
      <c r="E21" s="441">
        <f>E13+E17+E18</f>
        <v>3783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</v>
      </c>
      <c r="D23" s="443"/>
      <c r="E23" s="442">
        <f t="shared" si="0"/>
        <v>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1803</v>
      </c>
      <c r="D26" s="362">
        <f>SUM(D27:D29)</f>
        <v>1803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732</v>
      </c>
      <c r="D27" s="368">
        <v>732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44</v>
      </c>
      <c r="D28" s="368">
        <v>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1027</v>
      </c>
      <c r="D29" s="368">
        <v>1027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1818</v>
      </c>
      <c r="D45" s="438">
        <f>D26+D30+D31+D33+D32+D34+D35+D40</f>
        <v>1818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5607</v>
      </c>
      <c r="D46" s="444">
        <f>D45+D23+D21+D11</f>
        <v>1818</v>
      </c>
      <c r="E46" s="445">
        <f>E45+E23+E21+E11</f>
        <v>3789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137</v>
      </c>
      <c r="D73" s="137">
        <f>SUM(D74:D76)</f>
        <v>137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137</v>
      </c>
      <c r="D76" s="197">
        <v>137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587</v>
      </c>
      <c r="D77" s="138">
        <f>D78+D80</f>
        <v>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587</v>
      </c>
      <c r="D78" s="197">
        <v>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</v>
      </c>
      <c r="D87" s="134">
        <f>SUM(D88:D92)+D96</f>
        <v>36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</v>
      </c>
      <c r="D91" s="197">
        <v>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760</v>
      </c>
      <c r="D98" s="433">
        <f>D87+D82+D77+D73+D97</f>
        <v>760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760</v>
      </c>
      <c r="D99" s="427">
        <f>D98+D70+D68</f>
        <v>760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Милчо Пеев Кълчишков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 t="s">
        <v>1027</v>
      </c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 t="s">
        <v>1026</v>
      </c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7" sqref="A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11486740</v>
      </c>
      <c r="D13" s="449"/>
      <c r="E13" s="449"/>
      <c r="F13" s="449">
        <v>16824</v>
      </c>
      <c r="G13" s="449"/>
      <c r="H13" s="449"/>
      <c r="I13" s="450">
        <f>F13+G13-H13</f>
        <v>16824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997</v>
      </c>
      <c r="G16" s="449">
        <v>48</v>
      </c>
      <c r="H16" s="449"/>
      <c r="I16" s="450">
        <f t="shared" si="0"/>
        <v>1045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11986740</v>
      </c>
      <c r="D18" s="456">
        <f t="shared" si="1"/>
        <v>0</v>
      </c>
      <c r="E18" s="456">
        <f t="shared" si="1"/>
        <v>0</v>
      </c>
      <c r="F18" s="456">
        <f t="shared" si="1"/>
        <v>17851</v>
      </c>
      <c r="G18" s="456">
        <f t="shared" si="1"/>
        <v>48</v>
      </c>
      <c r="H18" s="456">
        <f t="shared" si="1"/>
        <v>0</v>
      </c>
      <c r="I18" s="457">
        <f t="shared" si="0"/>
        <v>17899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/>
      <c r="G20" s="449">
        <v>3</v>
      </c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2482</v>
      </c>
      <c r="G24" s="449">
        <v>105</v>
      </c>
      <c r="H24" s="449">
        <v>12</v>
      </c>
      <c r="I24" s="450">
        <f t="shared" si="0"/>
        <v>2575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2482</v>
      </c>
      <c r="G27" s="456">
        <f t="shared" si="2"/>
        <v>108</v>
      </c>
      <c r="H27" s="456">
        <f t="shared" si="2"/>
        <v>12</v>
      </c>
      <c r="I27" s="457">
        <f t="shared" si="0"/>
        <v>2578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Милчо Пеев Кълчишков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1002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2016-10-26T07:25:35Z</cp:lastPrinted>
  <dcterms:created xsi:type="dcterms:W3CDTF">2006-09-16T00:00:00Z</dcterms:created>
  <dcterms:modified xsi:type="dcterms:W3CDTF">2016-10-26T07:25:44Z</dcterms:modified>
  <cp:category/>
  <cp:version/>
  <cp:contentType/>
  <cp:contentStatus/>
</cp:coreProperties>
</file>