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70" windowWidth="11400" windowHeight="5280" tabRatio="573" firstSheet="4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<sst xmlns="http://schemas.openxmlformats.org/spreadsheetml/2006/main" count="1078" uniqueCount="900">
  <si>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</si>
  <si>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</si>
  <si>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</si>
  <si>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</si>
  <si>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</si>
  <si>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</si>
  <si>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</si>
  <si>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</si>
  <si>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</si>
  <si>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</si>
  <si>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</si>
  <si>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</si>
  <si>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</si>
  <si>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</si>
  <si>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</si>
  <si>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</si>
  <si>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</si>
  <si>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</si>
  <si>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</si>
  <si>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</si>
  <si>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</si>
  <si>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</si>
  <si>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</si>
  <si>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</si>
  <si>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</si>
  <si>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</si>
  <si>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</si>
  <si>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</si>
  <si>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</si>
  <si>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</si>
  <si>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</si>
  <si>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</si>
  <si>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</si>
  <si>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</si>
  <si>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</si>
  <si>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</si>
  <si>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</si>
  <si>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</si>
  <si>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</si>
  <si>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</si>
  <si>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</si>
  <si>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</si>
  <si>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</si>
  <si>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</si>
  <si>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</si>
  <si>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</si>
  <si>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</si>
  <si>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</si>
  <si>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</si>
  <si>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</si>
  <si>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</si>
  <si>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</si>
  <si>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</si>
  <si>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</si>
  <si>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</si>
  <si>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</si>
  <si>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</si>
  <si>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</si>
  <si>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</si>
  <si>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</si>
  <si>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</si>
  <si>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</si>
  <si>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</si>
  <si>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</si>
  <si>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</si>
  <si>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</si>
  <si>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</si>
  <si>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</si>
  <si>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</si>
  <si>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</si>
  <si>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</si>
  <si>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</si>
  <si>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</si>
  <si>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</si>
  <si>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</si>
  <si>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</si>
  <si>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</si>
  <si>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</si>
  <si>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</si>
  <si>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</si>
  <si>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</si>
  <si>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</si>
  <si>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</si>
  <si>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</si>
  <si>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</si>
  <si>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</si>
  <si>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</si>
  <si>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</si>
  <si>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</si>
  <si>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</si>
  <si>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</si>
  <si>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</si>
  <si>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</si>
  <si>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</si>
  <si>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</si>
  <si>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</si>
  <si>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</si>
  <si>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</si>
  <si>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</si>
  <si>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</si>
  <si>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</si>
  <si>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</si>
  <si>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</si>
  <si>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</si>
  <si>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</si>
  <si>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</si>
  <si>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</si>
  <si>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</si>
  <si>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</si>
  <si>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</si>
  <si>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</si>
  <si>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</si>
  <si>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</si>
  <si>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</si>
  <si>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</si>
  <si>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</si>
  <si>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</si>
  <si>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</si>
  <si>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</si>
  <si>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</si>
  <si>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</si>
  <si>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</si>
  <si>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</si>
  <si>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</si>
  <si>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</si>
  <si>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</si>
  <si>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</si>
  <si>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</si>
  <si>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</si>
  <si>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</si>
  <si>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</si>
  <si>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</si>
  <si>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</si>
  <si>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</si>
  <si>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</si>
  <si>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</si>
  <si>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</si>
  <si>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</si>
  <si>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</si>
  <si>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</si>
  <si>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</si>
  <si>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</si>
  <si>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</si>
  <si>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</si>
  <si>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</si>
  <si>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</si>
  <si>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</si>
  <si>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</si>
  <si>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</si>
  <si>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</si>
  <si>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</si>
  <si>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</si>
  <si>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</si>
  <si>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</si>
  <si>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</si>
  <si>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</si>
  <si>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</si>
  <si>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</si>
  <si>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</si>
  <si>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</si>
  <si>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</si>
  <si>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</si>
  <si>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</si>
  <si>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</si>
  <si>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</si>
  <si>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</si>
  <si>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</si>
  <si>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</si>
  <si>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</si>
  <si>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</si>
  <si>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</si>
  <si>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</si>
  <si>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</si>
  <si>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</si>
  <si>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</si>
  <si>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</si>
  <si>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</si>
  <si>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</si>
  <si>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</si>
  <si>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</si>
  <si>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</si>
  <si>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</si>
  <si>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</si>
  <si>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</si>
  <si>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</si>
  <si>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</si>
  <si>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</si>
  <si>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</si>
  <si>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</si>
  <si>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</si>
  <si>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</si>
  <si>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</si>
  <si>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</si>
  <si>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</si>
  <si>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</si>
  <si>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</si>
  <si>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</si>
  <si>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</si>
  <si>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</si>
  <si>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</si>
  <si>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</si>
  <si>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</si>
  <si>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</si>
  <si>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</si>
  <si>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</si>
  <si>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</si>
  <si>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</si>
  <si>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</si>
  <si>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</si>
  <si>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</si>
  <si>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</si>
  <si>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</si>
  <si>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</si>
  <si>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</si>
  <si>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</si>
  <si>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</si>
  <si>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</si>
  <si>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</si>
  <si>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</si>
  <si>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</si>
  <si>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</si>
  <si>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</si>
  <si>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</si>
  <si>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</si>
  <si>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</si>
  <si>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</si>
  <si>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</si>
  <si>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</si>
  <si>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</si>
  <si>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</si>
  <si>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</si>
  <si>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</si>
  <si>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</si>
  <si>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</si>
  <si>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</si>
  <si>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</si>
  <si>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</si>
  <si>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</si>
  <si>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</si>
  <si>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</si>
  <si>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</si>
  <si>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</si>
  <si>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</si>
  <si>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</si>
  <si>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</si>
  <si>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</si>
  <si>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</si>
  <si>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</si>
  <si>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</si>
  <si>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</si>
  <si>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</si>
  <si>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</si>
  <si>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</si>
  <si>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</si>
  <si>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</si>
  <si>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</si>
  <si>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</si>
  <si>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</si>
  <si>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</si>
  <si>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</si>
  <si>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</si>
  <si>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</si>
  <si>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</si>
  <si>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</si>
  <si>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</si>
  <si>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</si>
  <si>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</si>
  <si>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</si>
  <si>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</si>
  <si>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</si>
  <si>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</si>
  <si>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</si>
  <si>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</si>
  <si>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</si>
  <si>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</si>
  <si>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</si>
  <si>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</si>
  <si>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</si>
  <si>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</si>
  <si>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</si>
  <si>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</si>
  <si>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</si>
  <si>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</si>
  <si>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</si>
  <si>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</si>
  <si>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</si>
  <si>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</si>
  <si>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</si>
  <si>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</si>
  <si>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</si>
  <si>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</si>
  <si>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</si>
  <si>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</si>
  <si>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</si>
  <si>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</si>
  <si>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</si>
  <si>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</si>
  <si>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</si>
  <si>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</si>
  <si>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</si>
  <si>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</si>
  <si>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</si>
  <si>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</si>
  <si>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</si>
  <si>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</si>
  <si>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</si>
  <si>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</si>
  <si>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</si>
  <si>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</si>
  <si>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</si>
  <si>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</si>
  <si>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</si>
  <si>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</si>
  <si>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</si>
  <si>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</si>
  <si>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</si>
  <si>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</si>
  <si>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</si>
  <si>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</si>
  <si>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</si>
  <si>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</si>
  <si>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</si>
  <si>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</si>
  <si>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</si>
  <si>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</si>
  <si>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</si>
  <si>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</si>
  <si>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</si>
  <si>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</si>
  <si>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</si>
  <si>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</si>
  <si>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</si>
  <si>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</si>
  <si>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</si>
  <si>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</si>
  <si>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</si>
  <si>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</si>
  <si>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</si>
  <si>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</si>
  <si>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</si>
  <si>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</si>
  <si>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</si>
  <si>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</si>
  <si>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</si>
  <si>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</si>
  <si>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</si>
  <si>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</si>
  <si>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</si>
  <si>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</si>
  <si>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</si>
  <si>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</si>
  <si>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</si>
  <si>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</si>
  <si>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</si>
  <si>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</si>
  <si>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</si>
  <si>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</si>
  <si>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</si>
  <si>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</si>
  <si>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</si>
  <si>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</si>
  <si>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</si>
  <si>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</si>
  <si>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</si>
  <si>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</si>
  <si>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</si>
  <si>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</si>
  <si>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</si>
  <si>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</si>
  <si>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</si>
  <si>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</si>
  <si>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</si>
  <si>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</si>
  <si>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</si>
  <si>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</si>
  <si>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</si>
  <si>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</si>
  <si>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</si>
  <si>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</si>
  <si>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</si>
  <si>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</si>
  <si>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</si>
  <si>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</si>
  <si>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</si>
  <si>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</si>
  <si>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</si>
  <si>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</si>
  <si>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</si>
  <si>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</si>
  <si>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</si>
  <si>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</si>
  <si>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</si>
  <si>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</si>
  <si>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</si>
  <si>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</si>
  <si>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</si>
  <si>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</si>
  <si>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</si>
  <si>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</si>
  <si>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</si>
  <si>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</si>
  <si>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</si>
  <si>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</si>
  <si>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</si>
  <si>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</si>
  <si>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</si>
  <si>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</si>
  <si>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</si>
  <si>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</si>
  <si>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</si>
  <si>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</si>
  <si>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</si>
  <si>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</si>
  <si>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</si>
  <si>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</si>
  <si>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</si>
  <si>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</si>
  <si>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</si>
  <si>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</si>
  <si>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</si>
  <si>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</si>
  <si>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</si>
  <si>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</si>
  <si>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</si>
  <si>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</si>
  <si>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</si>
  <si>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</si>
  <si>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</si>
  <si>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</si>
  <si>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</si>
  <si>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</si>
  <si>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</si>
  <si>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</si>
  <si>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</si>
  <si>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</si>
  <si>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</si>
  <si>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</si>
  <si>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</si>
  <si>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</si>
  <si>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</si>
  <si>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</si>
  <si>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</si>
  <si>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</si>
  <si>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</si>
  <si>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</si>
  <si>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</si>
  <si>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</si>
  <si>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</si>
  <si>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</si>
  <si>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</si>
  <si>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</si>
  <si>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</si>
  <si>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</si>
  <si>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</si>
  <si>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</si>
  <si>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</si>
  <si>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</si>
  <si>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</si>
  <si>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</si>
  <si>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</si>
  <si>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</si>
  <si>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</si>
  <si>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</si>
  <si>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</si>
  <si>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</si>
  <si>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</si>
  <si>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</si>
  <si>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</si>
  <si>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</si>
  <si>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</si>
  <si>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</si>
  <si>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</si>
  <si>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</si>
  <si>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</si>
  <si>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</si>
  <si>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</si>
  <si>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</si>
  <si>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</si>
  <si>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</si>
  <si>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</si>
  <si>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</si>
  <si>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</si>
  <si>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</si>
  <si>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</si>
  <si>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</si>
  <si>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</si>
  <si>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</si>
  <si>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</si>
  <si>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</si>
  <si>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</si>
  <si>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</si>
  <si>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</si>
  <si>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</si>
  <si>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</si>
  <si>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</si>
  <si>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</si>
  <si>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</si>
  <si>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</si>
  <si>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</si>
  <si>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</si>
  <si>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</si>
  <si>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</si>
  <si>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</si>
  <si>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</si>
  <si>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</si>
  <si>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</si>
  <si>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</si>
  <si>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</si>
  <si>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</si>
  <si>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</si>
  <si>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</si>
  <si>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</si>
  <si>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</si>
  <si>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</si>
  <si>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</si>
  <si>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</si>
  <si>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</si>
  <si>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</si>
  <si>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</si>
  <si>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</si>
  <si>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</si>
  <si>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</si>
  <si>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</si>
  <si>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</si>
  <si>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</si>
  <si>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</si>
  <si>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</si>
  <si>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</si>
  <si>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</si>
  <si>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</si>
  <si>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</si>
  <si>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</si>
  <si>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</si>
  <si>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</si>
  <si>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</si>
  <si>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</si>
  <si>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</si>
  <si>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</si>
  <si>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</si>
  <si>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</si>
  <si>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</si>
  <si>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</si>
  <si>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</si>
  <si>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</si>
  <si>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</si>
  <si>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</si>
  <si>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</si>
  <si>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</si>
  <si>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</si>
  <si>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</si>
  <si>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</si>
  <si>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</si>
  <si>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</si>
  <si>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</si>
  <si>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</si>
  <si>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</si>
  <si>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</si>
  <si>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</si>
  <si>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</si>
  <si>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</si>
  <si>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</si>
  <si>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</si>
  <si>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</si>
  <si>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</si>
  <si>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</si>
  <si>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</si>
  <si>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</si>
  <si>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</si>
  <si>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</si>
  <si>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</si>
  <si>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</si>
  <si>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</si>
  <si>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</si>
  <si>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</si>
  <si>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</si>
  <si>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</si>
  <si>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</si>
  <si>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</si>
  <si>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</si>
  <si>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</si>
  <si>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</si>
  <si>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</si>
  <si>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</si>
  <si>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</si>
  <si>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</si>
  <si>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</si>
  <si>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</si>
  <si>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</si>
  <si>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</si>
  <si>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</si>
  <si>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</si>
  <si>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</si>
  <si>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</si>
  <si>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</si>
  <si>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</si>
  <si>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</si>
  <si>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</si>
  <si>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</si>
  <si>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</si>
  <si>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</si>
  <si>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</si>
  <si>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</si>
  <si>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</si>
  <si>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</si>
  <si>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</si>
  <si>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</si>
  <si>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</si>
  <si>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</si>
  <si>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</si>
  <si>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</si>
  <si>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</si>
  <si>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</si>
  <si>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</si>
  <si>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</si>
  <si>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</si>
  <si>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</si>
  <si>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</si>
  <si>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</si>
  <si>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</si>
  <si>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</si>
  <si>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</si>
  <si>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</si>
  <si>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</si>
  <si>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</si>
  <si>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</si>
  <si>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</si>
  <si>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</si>
  <si>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</si>
  <si>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</si>
  <si>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</si>
  <si>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</si>
  <si>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</si>
  <si>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</si>
  <si>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</si>
  <si>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</si>
  <si>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</si>
  <si>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</si>
  <si>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</si>
  <si>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</si>
  <si>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</si>
  <si>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</si>
  <si>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</si>
  <si>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</si>
  <si>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</si>
  <si>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</si>
  <si>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</si>
  <si>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</si>
  <si>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</si>
  <si>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</si>
  <si>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</si>
  <si>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</si>
  <si>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</si>
  <si>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</si>
  <si>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</si>
  <si>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</si>
  <si>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</si>
  <si>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</si>
  <si>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</si>
  <si>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</si>
  <si>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</si>
  <si>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</si>
  <si>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</si>
  <si>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</si>
  <si>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</si>
  <si>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</si>
  <si>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</si>
  <si>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</si>
  <si>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</si>
  <si>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</si>
  <si>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</si>
  <si>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</si>
  <si>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</si>
  <si>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</si>
  <si>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</si>
  <si>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</si>
  <si>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</si>
  <si>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</si>
  <si>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</si>
  <si>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</si>
  <si>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</si>
  <si>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</si>
  <si>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</si>
  <si>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</si>
  <si>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</si>
  <si>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</si>
  <si>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</si>
  <si>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</si>
  <si>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</si>
  <si>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</si>
  <si>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</si>
  <si>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</si>
  <si>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</si>
  <si>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</si>
  <si>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</si>
  <si>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</si>
  <si>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</si>
  <si>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</si>
  <si>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</si>
  <si>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</si>
  <si>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</si>
  <si>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</si>
  <si>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</si>
  <si>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</si>
  <si>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</si>
  <si>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</si>
  <si>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</si>
  <si>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</si>
  <si>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</si>
  <si>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</si>
  <si>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</si>
  <si>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</si>
  <si>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</si>
  <si>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</si>
  <si>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</si>
  <si>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</si>
  <si>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</si>
  <si>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</si>
  <si>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</si>
  <si>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</si>
  <si>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</si>
  <si>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</si>
  <si>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</si>
  <si>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</si>
  <si>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</si>
  <si>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</si>
  <si>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</si>
  <si>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</si>
  <si>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</si>
  <si>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</si>
  <si>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</si>
  <si>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</si>
  <si>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</si>
  <si>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</si>
  <si>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</si>
  <si>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</si>
  <si>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</si>
  <si>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</si>
  <si>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</si>
  <si>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</si>
  <si>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</si>
  <si>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</si>
  <si>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</si>
  <si>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</si>
  <si>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</si>
  <si>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</si>
  <si>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</si>
  <si>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</si>
  <si>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</si>
  <si>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</si>
  <si>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</si>
  <si>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</si>
  <si>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</si>
  <si>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</si>
  <si>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</si>
  <si>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</si>
  <si>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</si>
  <si>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</si>
  <si>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</si>
  <si>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</si>
  <si>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</si>
  <si>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</si>
  <si>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</si>
  <si>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</si>
  <si>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</si>
  <si>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</si>
  <si>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</si>
  <si>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</si>
  <si>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</si>
  <si>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</si>
  <si>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</si>
  <si>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</si>
  <si>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</si>
  <si>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</si>
  <si>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</si>
  <si>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</si>
  <si>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</si>
  <si>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</si>
  <si>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</si>
  <si>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</si>
  <si>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</si>
  <si>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</si>
  <si>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</si>
  <si>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</si>
  <si>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</si>
  <si>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</si>
  <si>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</si>
  <si>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</si>
  <si>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</si>
  <si>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</si>
  <si>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</si>
  <si>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</si>
  <si>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</si>
  <si>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</si>
  <si>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</si>
  <si>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</si>
  <si>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</si>
  <si>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</si>
  <si>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</si>
  <si>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</si>
  <si>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</si>
  <si>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</si>
  <si>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</si>
  <si>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</si>
  <si>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</si>
  <si>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</si>
  <si>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</si>
  <si>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</si>
  <si>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</si>
  <si>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</si>
  <si>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</si>
  <si>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</si>
  <si>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</si>
  <si>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</si>
  <si>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</si>
  <si>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</si>
  <si>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</si>
  <si>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</si>
  <si>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</si>
  <si>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</si>
  <si>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</si>
  <si>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</si>
  <si>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</si>
  <si>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</si>
  <si>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</si>
  <si>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</si>
  <si>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</si>
  <si>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</si>
  <si>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</si>
  <si>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</si>
  <si>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</si>
  <si>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</si>
  <si>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</si>
  <si>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</si>
  <si>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</si>
  <si>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</si>
  <si>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</si>
  <si>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</si>
  <si>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</si>
  <si>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</si>
  <si>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</si>
  <si>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</si>
  <si>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</si>
  <si>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</si>
  <si>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</si>
  <si>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</si>
  <si>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</si>
  <si>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</si>
  <si>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</si>
  <si>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</si>
  <si>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</si>
  <si>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</si>
  <si>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</si>
  <si>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</si>
  <si>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</si>
  <si>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</si>
  <si>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</si>
  <si>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</si>
  <si>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</si>
  <si>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</si>
  <si>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</si>
  <si>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</si>
  <si>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</si>
  <si>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</si>
  <si>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</si>
  <si>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"Българска холдингова компания" АД</t>
  </si>
  <si>
    <t>консолидиран</t>
  </si>
  <si>
    <t>М.Кълчишков</t>
  </si>
  <si>
    <t>П.Атанасов</t>
  </si>
  <si>
    <t>Инвестициите в дъщерни  предприятия се отчитат по себестойностния метод, инвестициите в асоциирани предприятия- по метода на собствения капитал, инвестициите във финансови инструменти обявени за продажба и държани за търгуване се отчитат по справедлива цена, инвестициите държани до падеж се отчитат по амортизируема стойност. По-подробно са разяснени методите във финансовия отчет.</t>
  </si>
  <si>
    <t>1. Парк - хотел Москва АД</t>
  </si>
  <si>
    <t>2.Търговия на едро - Сливен АД</t>
  </si>
  <si>
    <t>3.Бистрец АД</t>
  </si>
  <si>
    <t>4 АТП Бухово АД</t>
  </si>
  <si>
    <t>5 Харманлийска Керамика АД</t>
  </si>
  <si>
    <t>6 Търговия на едро Плевен АД</t>
  </si>
  <si>
    <t>7 Елпром АНН АД</t>
  </si>
  <si>
    <t>1. София Инвест Брокеридж АД</t>
  </si>
  <si>
    <t>2.Българска индустриална и търговска корпорация ХАД</t>
  </si>
  <si>
    <t>Задълженията по търговски заеми са към банка в Швейцария</t>
  </si>
  <si>
    <t>8 БИРА АД</t>
  </si>
  <si>
    <t>1Ксилема АД</t>
  </si>
  <si>
    <t>2 Рекорд АД</t>
  </si>
  <si>
    <t>3 Околчица АД</t>
  </si>
  <si>
    <t>4 Елпром - Елин АД</t>
  </si>
  <si>
    <t>5Битко лизинг АД</t>
  </si>
  <si>
    <t xml:space="preserve">6 Инвестмашпроект </t>
  </si>
  <si>
    <t>7 Ръбър технолоджи груп АД</t>
  </si>
  <si>
    <t>8 Лейди 96 АД</t>
  </si>
  <si>
    <t>9 Инкомс - Телеком Холдинг АД</t>
  </si>
  <si>
    <t>10.Други</t>
  </si>
  <si>
    <t>11.Диамант АД</t>
  </si>
  <si>
    <t>12.Полимери АД</t>
  </si>
  <si>
    <t>13 Индустриален бизнес център АД</t>
  </si>
  <si>
    <t>14 Парк хотел Москва АД</t>
  </si>
  <si>
    <t>15 БИРА АД</t>
  </si>
  <si>
    <t>01.01.2014-31.03.2014</t>
  </si>
  <si>
    <t xml:space="preserve">Дата на съставяне:26.05.2014                                </t>
  </si>
  <si>
    <t xml:space="preserve">Дата  на съставяне: 26.05.2014                                                                                                                   </t>
  </si>
  <si>
    <t>Дата на съставяне: 26.05.2014</t>
  </si>
  <si>
    <t>Дата на съставяне:26.05.2014</t>
  </si>
</sst>
</file>

<file path=xl/styles.xml><?xml version="1.0" encoding="utf-8"?>
<styleSheet xmlns="http://schemas.openxmlformats.org/spreadsheetml/2006/main">
  <numFmts count="6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#,##0\ &quot;.&quot;;\-#,##0\ &quot;.&quot;"/>
    <numFmt numFmtId="173" formatCode="#,##0\ &quot;.&quot;;[Red]\-#,##0\ &quot;.&quot;"/>
    <numFmt numFmtId="174" formatCode="#,##0.00\ &quot;.&quot;;\-#,##0.00\ &quot;.&quot;"/>
    <numFmt numFmtId="175" formatCode="#,##0.00\ &quot;.&quot;;[Red]\-#,##0.00\ &quot;.&quot;"/>
    <numFmt numFmtId="176" formatCode="_-* #,##0\ &quot;.&quot;_-;\-* #,##0\ &quot;.&quot;_-;_-* &quot;-&quot;\ &quot;.&quot;_-;_-@_-"/>
    <numFmt numFmtId="177" formatCode="_-* #,##0\ _._-;\-* #,##0\ _._-;_-* &quot;-&quot;\ _._-;_-@_-"/>
    <numFmt numFmtId="178" formatCode="_-* #,##0.00\ &quot;.&quot;_-;\-* #,##0.00\ &quot;.&quot;_-;_-* &quot;-&quot;??\ &quot;.&quot;_-;_-@_-"/>
    <numFmt numFmtId="179" formatCode="_-* #,##0.00\ _._-;\-* #,##0.00\ _._-;_-* &quot;-&quot;??\ _._-;_-@_-"/>
    <numFmt numFmtId="180" formatCode="###,0&quot;.&quot;00\ &quot;.&quot;;\-###,0&quot;.&quot;00\ &quot;.&quot;"/>
    <numFmt numFmtId="181" formatCode="###,0&quot;.&quot;00\ &quot;.&quot;;[Red]\-###,0&quot;.&quot;00\ &quot;.&quot;"/>
    <numFmt numFmtId="182" formatCode="_-* ###,0&quot;.&quot;00\ &quot;.&quot;_-;\-* ###,0&quot;.&quot;00\ &quot;.&quot;_-;_-* &quot;-&quot;??\ &quot;.&quot;_-;_-@_-"/>
    <numFmt numFmtId="183" formatCode="_-* ###,0&quot;.&quot;00\ _._-;\-* ###,0&quot;.&quot;00\ _._-;_-* &quot;-&quot;??\ _._-;_-@_-"/>
    <numFmt numFmtId="184" formatCode="#,##0\ &quot;$&quot;;\-#,##0\ &quot;$&quot;"/>
    <numFmt numFmtId="185" formatCode="#,##0\ &quot;$&quot;;[Red]\-#,##0\ &quot;$&quot;"/>
    <numFmt numFmtId="186" formatCode="###,0&quot;.&quot;00\ &quot;$&quot;;\-###,0&quot;.&quot;00\ &quot;$&quot;"/>
    <numFmt numFmtId="187" formatCode="###,0&quot;.&quot;00\ &quot;$&quot;;[Red]\-###,0&quot;.&quot;00\ &quot;$&quot;"/>
    <numFmt numFmtId="188" formatCode="_-* #,##0\ &quot;$&quot;_-;\-* #,##0\ &quot;$&quot;_-;_-* &quot;-&quot;\ &quot;$&quot;_-;_-@_-"/>
    <numFmt numFmtId="189" formatCode="_-* #,##0\ _$_-;\-* #,##0\ _$_-;_-* &quot;-&quot;\ _$_-;_-@_-"/>
    <numFmt numFmtId="190" formatCode="_-* ###,0&quot;.&quot;00\ &quot;$&quot;_-;\-* ###,0&quot;.&quot;00\ &quot;$&quot;_-;_-* &quot;-&quot;??\ &quot;$&quot;_-;_-@_-"/>
    <numFmt numFmtId="191" formatCode="_-* ###,0&quot;.&quot;00\ _$_-;\-* ###,0&quot;.&quot;00\ _$_-;_-* &quot;-&quot;??\ _$_-;_-@_-"/>
    <numFmt numFmtId="192" formatCode="###,0&quot;.&quot;00\ &quot;лв&quot;;\-###,0&quot;.&quot;00\ &quot;лв&quot;"/>
    <numFmt numFmtId="193" formatCode="###,0&quot;.&quot;00\ &quot;лв&quot;;[Red]\-###,0&quot;.&quot;00\ &quot;лв&quot;"/>
    <numFmt numFmtId="194" formatCode="_-* ###,0&quot;.&quot;00\ &quot;лв&quot;_-;\-* ###,0&quot;.&quot;00\ &quot;лв&quot;_-;_-* &quot;-&quot;??\ &quot;лв&quot;_-;_-@_-"/>
    <numFmt numFmtId="195" formatCode="_-* ###,0&quot;.&quot;00\ _л_в_-;\-* ###,0&quot;.&quot;00\ _л_в_-;_-* &quot;-&quot;??\ _л_в_-;_-@_-"/>
    <numFmt numFmtId="196" formatCode="#,##0\ &quot; &quot;;\-#,##0\ &quot; &quot;"/>
    <numFmt numFmtId="197" formatCode="#,##0\ &quot; &quot;;[Red]\-#,##0\ &quot; &quot;"/>
    <numFmt numFmtId="198" formatCode="###,0&quot;.&quot;00\ &quot; &quot;;\-###,0&quot;.&quot;00\ &quot; &quot;"/>
    <numFmt numFmtId="199" formatCode="###,0&quot;.&quot;00\ &quot; &quot;;[Red]\-###,0&quot;.&quot;00\ &quot; &quot;"/>
    <numFmt numFmtId="200" formatCode="_-* #,##0\ &quot; &quot;_-;\-* #,##0\ &quot; &quot;_-;_-* &quot;-&quot;\ &quot; &quot;_-;_-@_-"/>
    <numFmt numFmtId="201" formatCode="_-* #,##0\ _ _-;\-* #,##0\ _ _-;_-* &quot;-&quot;\ _ _-;_-@_-"/>
    <numFmt numFmtId="202" formatCode="_-* ###,0&quot;.&quot;00\ &quot; &quot;_-;\-* ###,0&quot;.&quot;00\ &quot; &quot;_-;_-* &quot;-&quot;??\ &quot; &quot;_-;_-@_-"/>
    <numFmt numFmtId="203" formatCode="_-* ###,0&quot;.&quot;00\ _ _-;\-* ###,0&quot;.&quot;00\ _ _-;_-* &quot;-&quot;??\ _ _-;_-@_-"/>
    <numFmt numFmtId="204" formatCode="&quot;$&quot;#,##0_);\(&quot;$&quot;#,##0\)"/>
    <numFmt numFmtId="205" formatCode="&quot;$&quot;#,##0_);[Red]\(&quot;$&quot;#,##0\)"/>
    <numFmt numFmtId="206" formatCode="&quot;$&quot;###,0&quot;.&quot;00_);\(&quot;$&quot;###,0&quot;.&quot;00\)"/>
    <numFmt numFmtId="207" formatCode="&quot;$&quot;###,0&quot;.&quot;00_);[Red]\(&quot;$&quot;###,0&quot;.&quot;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##,0&quot;.&quot;00_);_(&quot;$&quot;* \(###,0&quot;.&quot;00\);_(&quot;$&quot;* &quot;-&quot;??_);_(@_)"/>
    <numFmt numFmtId="211" formatCode="_(* ###,0&quot;.&quot;00_);_(* \(###,0&quot;.&quot;00\);_(* &quot;-&quot;??_);_(@_)"/>
    <numFmt numFmtId="212" formatCode="00000"/>
    <numFmt numFmtId="213" formatCode="###,0&quot;.&quot;00\ &quot;лв&quot;"/>
    <numFmt numFmtId="214" formatCode="[$-402]dd\ mmmm\ yyyy\ &quot;г.&quot;"/>
    <numFmt numFmtId="215" formatCode="d/m/yyyy&quot; &quot;&quot;г.&quot;;@"/>
    <numFmt numFmtId="216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9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9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16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1" fontId="5" fillId="34" borderId="10" xfId="60" applyNumberFormat="1" applyFont="1" applyFill="1" applyBorder="1" applyAlignment="1">
      <alignment horizontal="right" vertical="center" wrapText="1"/>
      <protection/>
    </xf>
    <xf numFmtId="10" fontId="5" fillId="0" borderId="10" xfId="69" applyNumberFormat="1" applyFont="1" applyBorder="1" applyAlignment="1">
      <alignment horizontal="right" vertical="center" wrapText="1"/>
    </xf>
    <xf numFmtId="14" fontId="5" fillId="0" borderId="0" xfId="63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15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16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16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16" fontId="10" fillId="0" borderId="0" xfId="61" applyNumberFormat="1" applyFont="1" applyBorder="1" applyAlignment="1" applyProtection="1">
      <alignment horizontal="center" vertical="justify" wrapText="1"/>
      <protection/>
    </xf>
    <xf numFmtId="216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16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16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C65">
      <selection activeCell="C79" sqref="C7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864</v>
      </c>
      <c r="F3" s="217" t="s">
        <v>2</v>
      </c>
      <c r="G3" s="172"/>
      <c r="H3" s="461">
        <v>121576032</v>
      </c>
    </row>
    <row r="4" spans="1:8" ht="15">
      <c r="A4" s="580" t="s">
        <v>3</v>
      </c>
      <c r="B4" s="586"/>
      <c r="C4" s="586"/>
      <c r="D4" s="586"/>
      <c r="E4" s="504" t="s">
        <v>865</v>
      </c>
      <c r="F4" s="582" t="s">
        <v>4</v>
      </c>
      <c r="G4" s="583"/>
      <c r="H4" s="461">
        <v>13</v>
      </c>
    </row>
    <row r="5" spans="1:8" ht="15">
      <c r="A5" s="580" t="s">
        <v>5</v>
      </c>
      <c r="B5" s="581"/>
      <c r="C5" s="581"/>
      <c r="D5" s="581"/>
      <c r="E5" s="505" t="s">
        <v>895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3643</v>
      </c>
      <c r="D11" s="151">
        <v>3643</v>
      </c>
      <c r="E11" s="237" t="s">
        <v>22</v>
      </c>
      <c r="F11" s="242" t="s">
        <v>23</v>
      </c>
      <c r="G11" s="152">
        <v>6584</v>
      </c>
      <c r="H11" s="152">
        <v>6584</v>
      </c>
    </row>
    <row r="12" spans="1:8" ht="15">
      <c r="A12" s="235" t="s">
        <v>24</v>
      </c>
      <c r="B12" s="241" t="s">
        <v>25</v>
      </c>
      <c r="C12" s="151">
        <v>17367</v>
      </c>
      <c r="D12" s="151">
        <v>17438</v>
      </c>
      <c r="E12" s="237" t="s">
        <v>26</v>
      </c>
      <c r="F12" s="242" t="s">
        <v>27</v>
      </c>
      <c r="G12" s="153">
        <v>6584</v>
      </c>
      <c r="H12" s="153">
        <v>6584</v>
      </c>
    </row>
    <row r="13" spans="1:8" ht="15">
      <c r="A13" s="235" t="s">
        <v>28</v>
      </c>
      <c r="B13" s="241" t="s">
        <v>29</v>
      </c>
      <c r="C13" s="151">
        <v>2922</v>
      </c>
      <c r="D13" s="151">
        <v>3059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22</v>
      </c>
      <c r="D15" s="151">
        <v>22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956</v>
      </c>
      <c r="D16" s="151">
        <v>999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1983</v>
      </c>
      <c r="D17" s="151">
        <v>1886</v>
      </c>
      <c r="E17" s="243" t="s">
        <v>46</v>
      </c>
      <c r="F17" s="245" t="s">
        <v>47</v>
      </c>
      <c r="G17" s="154">
        <f>G11+G14+G15+G16</f>
        <v>6584</v>
      </c>
      <c r="H17" s="154">
        <f>H11+H14+H15+H16</f>
        <v>6584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26893</v>
      </c>
      <c r="D19" s="155">
        <f>SUM(D11:D18)</f>
        <v>27047</v>
      </c>
      <c r="E19" s="237" t="s">
        <v>53</v>
      </c>
      <c r="F19" s="242" t="s">
        <v>54</v>
      </c>
      <c r="G19" s="152">
        <v>7407</v>
      </c>
      <c r="H19" s="152">
        <v>7407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1953</v>
      </c>
      <c r="D20" s="151">
        <v>1972</v>
      </c>
      <c r="E20" s="237" t="s">
        <v>57</v>
      </c>
      <c r="F20" s="242" t="s">
        <v>58</v>
      </c>
      <c r="G20" s="158">
        <v>-228</v>
      </c>
      <c r="H20" s="158">
        <v>-215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13240</v>
      </c>
      <c r="H21" s="156">
        <f>SUM(H22:H24)</f>
        <v>13240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1215</v>
      </c>
      <c r="H22" s="152">
        <v>1215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</v>
      </c>
      <c r="D24" s="151">
        <v>1</v>
      </c>
      <c r="E24" s="237" t="s">
        <v>72</v>
      </c>
      <c r="F24" s="242" t="s">
        <v>73</v>
      </c>
      <c r="G24" s="152">
        <v>12025</v>
      </c>
      <c r="H24" s="152">
        <v>12025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20419</v>
      </c>
      <c r="H25" s="154">
        <f>H19+H20+H21</f>
        <v>20432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1</v>
      </c>
      <c r="D27" s="155">
        <f>SUM(D23:D26)</f>
        <v>1</v>
      </c>
      <c r="E27" s="253" t="s">
        <v>83</v>
      </c>
      <c r="F27" s="242" t="s">
        <v>84</v>
      </c>
      <c r="G27" s="154">
        <f>SUM(G28:G30)</f>
        <v>14503</v>
      </c>
      <c r="H27" s="154">
        <f>SUM(H28:H30)</f>
        <v>16221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14503</v>
      </c>
      <c r="H28" s="152">
        <v>16221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-176</v>
      </c>
      <c r="H32" s="316">
        <v>-1756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14327</v>
      </c>
      <c r="H33" s="154">
        <f>H27+H31+H32</f>
        <v>14465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15700</v>
      </c>
      <c r="D34" s="155">
        <f>SUM(D35:D38)</f>
        <v>15722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41330</v>
      </c>
      <c r="H36" s="154">
        <f>H25+H17+H33</f>
        <v>41481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>
        <v>11676</v>
      </c>
      <c r="D37" s="151">
        <v>11659</v>
      </c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4024</v>
      </c>
      <c r="D38" s="151">
        <v>4063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10030</v>
      </c>
      <c r="H39" s="158">
        <v>10151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>
        <v>30</v>
      </c>
      <c r="D44" s="151">
        <v>30</v>
      </c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15730</v>
      </c>
      <c r="D45" s="155">
        <f>D34+D39+D44</f>
        <v>15752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>
        <v>36</v>
      </c>
      <c r="D47" s="151">
        <v>9</v>
      </c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36</v>
      </c>
      <c r="D51" s="155">
        <f>SUM(D47:D50)</f>
        <v>9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907</v>
      </c>
      <c r="H53" s="152">
        <v>904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44613</v>
      </c>
      <c r="D55" s="155">
        <f>D19+D20+D21+D27+D32+D45+D51+D53+D54</f>
        <v>44781</v>
      </c>
      <c r="E55" s="237" t="s">
        <v>172</v>
      </c>
      <c r="F55" s="261" t="s">
        <v>173</v>
      </c>
      <c r="G55" s="154">
        <f>G49+G51+G52+G53+G54</f>
        <v>907</v>
      </c>
      <c r="H55" s="154">
        <f>H49+H51+H52+H53+H54</f>
        <v>904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450</v>
      </c>
      <c r="D58" s="151">
        <v>441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168</v>
      </c>
      <c r="D59" s="151">
        <v>185</v>
      </c>
      <c r="E59" s="251" t="s">
        <v>181</v>
      </c>
      <c r="F59" s="242" t="s">
        <v>182</v>
      </c>
      <c r="G59" s="152">
        <v>4009</v>
      </c>
      <c r="H59" s="152">
        <v>3986</v>
      </c>
      <c r="M59" s="157"/>
    </row>
    <row r="60" spans="1:8" ht="15">
      <c r="A60" s="235" t="s">
        <v>183</v>
      </c>
      <c r="B60" s="241" t="s">
        <v>184</v>
      </c>
      <c r="C60" s="151">
        <v>291</v>
      </c>
      <c r="D60" s="151">
        <v>322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143</v>
      </c>
      <c r="D61" s="151">
        <v>153</v>
      </c>
      <c r="E61" s="243" t="s">
        <v>189</v>
      </c>
      <c r="F61" s="272" t="s">
        <v>190</v>
      </c>
      <c r="G61" s="154">
        <f>SUM(G62:G68)</f>
        <v>1743</v>
      </c>
      <c r="H61" s="154">
        <f>SUM(H62:H68)</f>
        <v>1807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964</v>
      </c>
      <c r="H62" s="152">
        <v>835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1052</v>
      </c>
      <c r="D64" s="155">
        <f>SUM(D58:D63)</f>
        <v>1101</v>
      </c>
      <c r="E64" s="237" t="s">
        <v>200</v>
      </c>
      <c r="F64" s="242" t="s">
        <v>201</v>
      </c>
      <c r="G64" s="152">
        <v>420</v>
      </c>
      <c r="H64" s="152">
        <v>449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229</v>
      </c>
      <c r="H66" s="152">
        <v>333</v>
      </c>
    </row>
    <row r="67" spans="1:8" ht="15">
      <c r="A67" s="235" t="s">
        <v>207</v>
      </c>
      <c r="B67" s="241" t="s">
        <v>208</v>
      </c>
      <c r="C67" s="151">
        <v>631</v>
      </c>
      <c r="D67" s="151">
        <v>606</v>
      </c>
      <c r="E67" s="237" t="s">
        <v>209</v>
      </c>
      <c r="F67" s="242" t="s">
        <v>210</v>
      </c>
      <c r="G67" s="152">
        <v>25</v>
      </c>
      <c r="H67" s="152">
        <v>69</v>
      </c>
    </row>
    <row r="68" spans="1:8" ht="15">
      <c r="A68" s="235" t="s">
        <v>211</v>
      </c>
      <c r="B68" s="241" t="s">
        <v>212</v>
      </c>
      <c r="C68" s="151">
        <v>475</v>
      </c>
      <c r="D68" s="151">
        <v>263</v>
      </c>
      <c r="E68" s="237" t="s">
        <v>213</v>
      </c>
      <c r="F68" s="242" t="s">
        <v>214</v>
      </c>
      <c r="G68" s="152">
        <v>105</v>
      </c>
      <c r="H68" s="152">
        <v>121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352</v>
      </c>
      <c r="H69" s="152">
        <v>290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6104</v>
      </c>
      <c r="H71" s="161">
        <f>H59+H60+H61+H69+H70</f>
        <v>6083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277</v>
      </c>
      <c r="D74" s="151">
        <v>509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1383</v>
      </c>
      <c r="D75" s="155">
        <f>SUM(D67:D74)</f>
        <v>1378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5601</v>
      </c>
      <c r="D78" s="155">
        <f>SUM(D79:D81)</f>
        <v>5558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>
        <v>2367</v>
      </c>
      <c r="D79" s="151">
        <v>2324</v>
      </c>
      <c r="E79" s="251" t="s">
        <v>242</v>
      </c>
      <c r="F79" s="261" t="s">
        <v>243</v>
      </c>
      <c r="G79" s="162">
        <f>G71+G74+G75+G76</f>
        <v>6104</v>
      </c>
      <c r="H79" s="162">
        <f>H71+H74+H75+H76</f>
        <v>6083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>
        <v>3234</v>
      </c>
      <c r="D81" s="151">
        <v>3234</v>
      </c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>
        <v>1414</v>
      </c>
      <c r="D83" s="151">
        <v>3331</v>
      </c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7015</v>
      </c>
      <c r="D84" s="155">
        <f>D83+D82+D78</f>
        <v>8889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161</v>
      </c>
      <c r="D87" s="151">
        <v>92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4147</v>
      </c>
      <c r="D88" s="151">
        <v>2378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4308</v>
      </c>
      <c r="D91" s="155">
        <f>SUM(D87:D90)</f>
        <v>2470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13758</v>
      </c>
      <c r="D93" s="155">
        <f>D64+D75+D84+D91+D92</f>
        <v>13838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58371</v>
      </c>
      <c r="D94" s="164">
        <f>D93+D55</f>
        <v>58619</v>
      </c>
      <c r="E94" s="449" t="s">
        <v>270</v>
      </c>
      <c r="F94" s="289" t="s">
        <v>271</v>
      </c>
      <c r="G94" s="165">
        <f>G36+G39+G55+G79</f>
        <v>58371</v>
      </c>
      <c r="H94" s="165">
        <f>H36+H39+H55+H79</f>
        <v>58619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90">
      <c r="A96" s="431" t="s">
        <v>851</v>
      </c>
      <c r="B96" s="432"/>
      <c r="C96" s="150"/>
      <c r="D96" s="150"/>
      <c r="E96" s="433" t="s">
        <v>868</v>
      </c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1:8" ht="15">
      <c r="A99" s="578">
        <v>41785</v>
      </c>
      <c r="C99" s="45"/>
      <c r="D99" s="1" t="s">
        <v>866</v>
      </c>
      <c r="E99" s="45"/>
      <c r="F99" s="170"/>
      <c r="G99" s="171"/>
      <c r="H99" s="172"/>
    </row>
    <row r="100" spans="1:5" ht="15">
      <c r="A100" s="173"/>
      <c r="B100" s="173"/>
      <c r="C100" s="584" t="s">
        <v>856</v>
      </c>
      <c r="D100" s="585"/>
      <c r="E100" s="585"/>
    </row>
    <row r="101" ht="12.75">
      <c r="D101" s="169" t="s">
        <v>867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B1">
      <selection activeCell="H41" sqref="H4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"Българска холдингова компания" АД</v>
      </c>
      <c r="C2" s="589"/>
      <c r="D2" s="589"/>
      <c r="E2" s="589"/>
      <c r="F2" s="591" t="s">
        <v>2</v>
      </c>
      <c r="G2" s="591"/>
      <c r="H2" s="526">
        <f>'справка №1-БАЛАНС'!H3</f>
        <v>121576032</v>
      </c>
    </row>
    <row r="3" spans="1:8" ht="15">
      <c r="A3" s="467" t="s">
        <v>275</v>
      </c>
      <c r="B3" s="589" t="str">
        <f>'справка №1-БАЛАНС'!E4</f>
        <v>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13</v>
      </c>
    </row>
    <row r="4" spans="1:8" ht="17.25" customHeight="1">
      <c r="A4" s="467" t="s">
        <v>5</v>
      </c>
      <c r="B4" s="590" t="str">
        <f>'справка №1-БАЛАНС'!E5</f>
        <v>01.01.2014-31.03.2014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431</v>
      </c>
      <c r="D9" s="46">
        <v>434</v>
      </c>
      <c r="E9" s="298" t="s">
        <v>285</v>
      </c>
      <c r="F9" s="549" t="s">
        <v>286</v>
      </c>
      <c r="G9" s="550">
        <v>302</v>
      </c>
      <c r="H9" s="550">
        <v>313</v>
      </c>
    </row>
    <row r="10" spans="1:8" ht="12">
      <c r="A10" s="298" t="s">
        <v>287</v>
      </c>
      <c r="B10" s="299" t="s">
        <v>288</v>
      </c>
      <c r="C10" s="46">
        <v>434</v>
      </c>
      <c r="D10" s="46">
        <v>361</v>
      </c>
      <c r="E10" s="298" t="s">
        <v>289</v>
      </c>
      <c r="F10" s="549" t="s">
        <v>290</v>
      </c>
      <c r="G10" s="550">
        <v>652</v>
      </c>
      <c r="H10" s="550">
        <v>686</v>
      </c>
    </row>
    <row r="11" spans="1:8" ht="12">
      <c r="A11" s="298" t="s">
        <v>291</v>
      </c>
      <c r="B11" s="299" t="s">
        <v>292</v>
      </c>
      <c r="C11" s="46">
        <v>389</v>
      </c>
      <c r="D11" s="46">
        <v>384</v>
      </c>
      <c r="E11" s="300" t="s">
        <v>293</v>
      </c>
      <c r="F11" s="549" t="s">
        <v>294</v>
      </c>
      <c r="G11" s="550">
        <v>1298</v>
      </c>
      <c r="H11" s="550">
        <v>1426</v>
      </c>
    </row>
    <row r="12" spans="1:8" ht="12">
      <c r="A12" s="298" t="s">
        <v>295</v>
      </c>
      <c r="B12" s="299" t="s">
        <v>296</v>
      </c>
      <c r="C12" s="46">
        <v>958</v>
      </c>
      <c r="D12" s="46">
        <v>1035</v>
      </c>
      <c r="E12" s="300" t="s">
        <v>78</v>
      </c>
      <c r="F12" s="549" t="s">
        <v>297</v>
      </c>
      <c r="G12" s="550">
        <v>175</v>
      </c>
      <c r="H12" s="550">
        <v>161</v>
      </c>
    </row>
    <row r="13" spans="1:18" ht="12">
      <c r="A13" s="298" t="s">
        <v>298</v>
      </c>
      <c r="B13" s="299" t="s">
        <v>299</v>
      </c>
      <c r="C13" s="46">
        <v>170</v>
      </c>
      <c r="D13" s="46">
        <v>190</v>
      </c>
      <c r="E13" s="301" t="s">
        <v>51</v>
      </c>
      <c r="F13" s="551" t="s">
        <v>300</v>
      </c>
      <c r="G13" s="548">
        <f>SUM(G9:G12)</f>
        <v>2427</v>
      </c>
      <c r="H13" s="548">
        <f>SUM(H9:H12)</f>
        <v>2586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322</v>
      </c>
      <c r="D14" s="46">
        <v>325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19</v>
      </c>
      <c r="D15" s="47">
        <v>-3</v>
      </c>
      <c r="E15" s="296" t="s">
        <v>305</v>
      </c>
      <c r="F15" s="554" t="s">
        <v>306</v>
      </c>
      <c r="G15" s="550"/>
      <c r="H15" s="550">
        <v>2</v>
      </c>
    </row>
    <row r="16" spans="1:8" ht="12">
      <c r="A16" s="298" t="s">
        <v>307</v>
      </c>
      <c r="B16" s="299" t="s">
        <v>308</v>
      </c>
      <c r="C16" s="47">
        <v>86</v>
      </c>
      <c r="D16" s="47">
        <v>58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2809</v>
      </c>
      <c r="D19" s="49">
        <f>SUM(D9:D15)+D16</f>
        <v>2784</v>
      </c>
      <c r="E19" s="304" t="s">
        <v>317</v>
      </c>
      <c r="F19" s="552" t="s">
        <v>318</v>
      </c>
      <c r="G19" s="550">
        <v>120</v>
      </c>
      <c r="H19" s="550">
        <v>122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29</v>
      </c>
      <c r="D22" s="46">
        <v>13</v>
      </c>
      <c r="E22" s="304" t="s">
        <v>326</v>
      </c>
      <c r="F22" s="552" t="s">
        <v>327</v>
      </c>
      <c r="G22" s="550"/>
      <c r="H22" s="550">
        <v>63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>
        <v>43</v>
      </c>
      <c r="H23" s="550"/>
    </row>
    <row r="24" spans="1:18" ht="12">
      <c r="A24" s="298" t="s">
        <v>332</v>
      </c>
      <c r="B24" s="305" t="s">
        <v>333</v>
      </c>
      <c r="C24" s="46">
        <v>15</v>
      </c>
      <c r="D24" s="46"/>
      <c r="E24" s="301" t="s">
        <v>103</v>
      </c>
      <c r="F24" s="554" t="s">
        <v>334</v>
      </c>
      <c r="G24" s="548">
        <f>SUM(G19:G23)</f>
        <v>163</v>
      </c>
      <c r="H24" s="548">
        <f>SUM(H19:H23)</f>
        <v>185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4</v>
      </c>
      <c r="D25" s="46">
        <v>2018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48</v>
      </c>
      <c r="D26" s="49">
        <f>SUM(D22:D25)</f>
        <v>2031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2857</v>
      </c>
      <c r="D28" s="50">
        <f>D26+D19</f>
        <v>4815</v>
      </c>
      <c r="E28" s="127" t="s">
        <v>339</v>
      </c>
      <c r="F28" s="554" t="s">
        <v>340</v>
      </c>
      <c r="G28" s="548">
        <f>G13+G15+G24</f>
        <v>2590</v>
      </c>
      <c r="H28" s="548">
        <f>H13+H15+H24</f>
        <v>2773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267</v>
      </c>
      <c r="H30" s="53">
        <f>IF((D28-H28)&gt;0,D28-H28,0)</f>
        <v>2042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>
        <v>3</v>
      </c>
      <c r="E31" s="296" t="s">
        <v>855</v>
      </c>
      <c r="F31" s="552" t="s">
        <v>346</v>
      </c>
      <c r="G31" s="550">
        <v>16</v>
      </c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2857</v>
      </c>
      <c r="D33" s="49">
        <f>D28+D31+D32</f>
        <v>4818</v>
      </c>
      <c r="E33" s="127" t="s">
        <v>353</v>
      </c>
      <c r="F33" s="554" t="s">
        <v>354</v>
      </c>
      <c r="G33" s="53">
        <f>G32+G31+G28</f>
        <v>2606</v>
      </c>
      <c r="H33" s="53">
        <f>H32+H31+H28</f>
        <v>2773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251</v>
      </c>
      <c r="H34" s="548">
        <f>IF((D33-H33)&gt;0,D33-H33,0)</f>
        <v>2045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-6</v>
      </c>
      <c r="D35" s="49">
        <f>D36+D37+D38</f>
        <v>10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>
        <v>-6</v>
      </c>
      <c r="D37" s="430">
        <v>10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245</v>
      </c>
      <c r="H39" s="559">
        <f>IF(H34&gt;0,IF(D35+H34&lt;0,0,D35+H34),IF(D34-D35&lt;0,D35-D34,0))</f>
        <v>2055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>
        <v>69</v>
      </c>
      <c r="H40" s="550">
        <v>917</v>
      </c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176</v>
      </c>
      <c r="H41" s="52">
        <f>IF(D39=0,IF(H39-H40&gt;0,H39-H40+D40,0),IF(D39-D40&lt;0,D40-D39+H40,0))</f>
        <v>1138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2851</v>
      </c>
      <c r="D42" s="53">
        <f>D33+D35+D39</f>
        <v>4828</v>
      </c>
      <c r="E42" s="128" t="s">
        <v>380</v>
      </c>
      <c r="F42" s="129" t="s">
        <v>381</v>
      </c>
      <c r="G42" s="53">
        <f>G39+G33</f>
        <v>2851</v>
      </c>
      <c r="H42" s="53">
        <f>H39+H33</f>
        <v>4828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2" t="s">
        <v>862</v>
      </c>
      <c r="B45" s="592"/>
      <c r="C45" s="592"/>
      <c r="D45" s="592"/>
      <c r="E45" s="592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9">
        <v>41785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866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 t="s">
        <v>867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B26">
      <selection activeCell="E56" sqref="E56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"Българска холдингова компания" АД</v>
      </c>
      <c r="C4" s="541" t="s">
        <v>2</v>
      </c>
      <c r="D4" s="541">
        <f>'справка №1-БАЛАНС'!H3</f>
        <v>121576032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>
        <f>'справка №1-БАЛАНС'!H4</f>
        <v>13</v>
      </c>
    </row>
    <row r="6" spans="1:6" ht="12" customHeight="1">
      <c r="A6" s="471" t="s">
        <v>5</v>
      </c>
      <c r="B6" s="506" t="str">
        <f>'справка №1-БАЛАНС'!E5</f>
        <v>01.01.2014-31.03.2014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2726</v>
      </c>
      <c r="D10" s="54">
        <v>3094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-1689</v>
      </c>
      <c r="D11" s="54">
        <v>-1539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-1201</v>
      </c>
      <c r="D13" s="54">
        <v>-1248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-1</v>
      </c>
      <c r="D18" s="54">
        <v>12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-83</v>
      </c>
      <c r="D19" s="54">
        <v>-161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-248</v>
      </c>
      <c r="D20" s="55">
        <f>SUM(D10:D19)</f>
        <v>158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-144</v>
      </c>
      <c r="D22" s="54">
        <v>-365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1</v>
      </c>
      <c r="D23" s="54">
        <v>9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176</v>
      </c>
      <c r="D31" s="54">
        <v>443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33</v>
      </c>
      <c r="D32" s="55">
        <f>SUM(D22:D31)</f>
        <v>87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13</v>
      </c>
      <c r="D36" s="54">
        <v>1601</v>
      </c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2040</v>
      </c>
      <c r="D41" s="54">
        <v>-1860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2053</v>
      </c>
      <c r="D42" s="55">
        <f>SUM(D34:D41)</f>
        <v>-259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1838</v>
      </c>
      <c r="D43" s="55">
        <f>D42+D32+D20</f>
        <v>-14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2470</v>
      </c>
      <c r="D44" s="132">
        <v>1279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4308</v>
      </c>
      <c r="D45" s="55">
        <f>D44+D43</f>
        <v>1265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4308</v>
      </c>
      <c r="D46" s="56">
        <v>1265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896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3"/>
      <c r="D50" s="593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782</v>
      </c>
      <c r="C52" s="593"/>
      <c r="D52" s="593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7"/>
  <sheetViews>
    <sheetView zoomScalePageLayoutView="0" workbookViewId="0" topLeftCell="A13">
      <selection activeCell="A38" sqref="A38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4" t="s">
        <v>460</v>
      </c>
      <c r="B1" s="594"/>
      <c r="C1" s="594"/>
      <c r="D1" s="594"/>
      <c r="E1" s="594"/>
      <c r="F1" s="594"/>
      <c r="G1" s="594"/>
      <c r="H1" s="594"/>
      <c r="I1" s="594"/>
      <c r="J1" s="594"/>
      <c r="K1" s="594"/>
      <c r="L1" s="594"/>
      <c r="M1" s="594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6" t="str">
        <f>'справка №1-БАЛАНС'!E3</f>
        <v>"Българска холдингова компания" АД</v>
      </c>
      <c r="C3" s="596"/>
      <c r="D3" s="596"/>
      <c r="E3" s="596"/>
      <c r="F3" s="596"/>
      <c r="G3" s="596"/>
      <c r="H3" s="596"/>
      <c r="I3" s="596"/>
      <c r="J3" s="476"/>
      <c r="K3" s="598" t="s">
        <v>2</v>
      </c>
      <c r="L3" s="598"/>
      <c r="M3" s="478">
        <f>'справка №1-БАЛАНС'!H3</f>
        <v>121576032</v>
      </c>
      <c r="N3" s="2"/>
    </row>
    <row r="4" spans="1:15" s="532" customFormat="1" ht="13.5" customHeight="1">
      <c r="A4" s="467" t="s">
        <v>461</v>
      </c>
      <c r="B4" s="596" t="str">
        <f>'справка №1-БАЛАНС'!E4</f>
        <v>консолидиран</v>
      </c>
      <c r="C4" s="596"/>
      <c r="D4" s="596"/>
      <c r="E4" s="596"/>
      <c r="F4" s="596"/>
      <c r="G4" s="596"/>
      <c r="H4" s="596"/>
      <c r="I4" s="596"/>
      <c r="J4" s="136"/>
      <c r="K4" s="599" t="s">
        <v>4</v>
      </c>
      <c r="L4" s="599"/>
      <c r="M4" s="478">
        <f>'справка №1-БАЛАНС'!H4</f>
        <v>13</v>
      </c>
      <c r="N4" s="3"/>
      <c r="O4" s="3"/>
    </row>
    <row r="5" spans="1:14" s="532" customFormat="1" ht="12.75" customHeight="1">
      <c r="A5" s="467" t="s">
        <v>5</v>
      </c>
      <c r="B5" s="600" t="str">
        <f>'справка №1-БАЛАНС'!E5</f>
        <v>01.01.2014-31.03.2014</v>
      </c>
      <c r="C5" s="600"/>
      <c r="D5" s="600"/>
      <c r="E5" s="600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6584</v>
      </c>
      <c r="D11" s="58">
        <f>'справка №1-БАЛАНС'!H19</f>
        <v>7407</v>
      </c>
      <c r="E11" s="58">
        <f>'справка №1-БАЛАНС'!H20</f>
        <v>-215</v>
      </c>
      <c r="F11" s="58">
        <f>'справка №1-БАЛАНС'!H22</f>
        <v>1215</v>
      </c>
      <c r="G11" s="58">
        <f>'справка №1-БАЛАНС'!H23</f>
        <v>0</v>
      </c>
      <c r="H11" s="60">
        <v>12025</v>
      </c>
      <c r="I11" s="58">
        <f>'справка №1-БАЛАНС'!H28+'справка №1-БАЛАНС'!H31</f>
        <v>16221</v>
      </c>
      <c r="J11" s="58">
        <f>'справка №1-БАЛАНС'!H29+'справка №1-БАЛАНС'!H32</f>
        <v>-1756</v>
      </c>
      <c r="K11" s="60"/>
      <c r="L11" s="344">
        <f>SUM(C11:K11)</f>
        <v>41481</v>
      </c>
      <c r="M11" s="58">
        <f>'справка №1-БАЛАНС'!H39</f>
        <v>10151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6584</v>
      </c>
      <c r="D15" s="61">
        <f aca="true" t="shared" si="2" ref="D15:M15">D11+D12</f>
        <v>7407</v>
      </c>
      <c r="E15" s="61">
        <f t="shared" si="2"/>
        <v>-215</v>
      </c>
      <c r="F15" s="61">
        <f t="shared" si="2"/>
        <v>1215</v>
      </c>
      <c r="G15" s="61">
        <f t="shared" si="2"/>
        <v>0</v>
      </c>
      <c r="H15" s="61">
        <f t="shared" si="2"/>
        <v>12025</v>
      </c>
      <c r="I15" s="61">
        <f t="shared" si="2"/>
        <v>16221</v>
      </c>
      <c r="J15" s="61">
        <f t="shared" si="2"/>
        <v>-1756</v>
      </c>
      <c r="K15" s="61">
        <f t="shared" si="2"/>
        <v>0</v>
      </c>
      <c r="L15" s="344">
        <f t="shared" si="1"/>
        <v>41481</v>
      </c>
      <c r="M15" s="61">
        <f t="shared" si="2"/>
        <v>10151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-176</v>
      </c>
      <c r="K16" s="60"/>
      <c r="L16" s="344">
        <f t="shared" si="1"/>
        <v>-176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-13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-13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>
        <v>13</v>
      </c>
      <c r="F26" s="185"/>
      <c r="G26" s="185"/>
      <c r="H26" s="185"/>
      <c r="I26" s="185"/>
      <c r="J26" s="185"/>
      <c r="K26" s="185"/>
      <c r="L26" s="344">
        <f t="shared" si="1"/>
        <v>13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>
        <v>-1718</v>
      </c>
      <c r="J28" s="60">
        <v>1756</v>
      </c>
      <c r="K28" s="60"/>
      <c r="L28" s="344">
        <f t="shared" si="1"/>
        <v>38</v>
      </c>
      <c r="M28" s="60">
        <v>-121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6584</v>
      </c>
      <c r="D29" s="59">
        <f aca="true" t="shared" si="6" ref="D29:M29">D17+D20+D21+D24+D28+D27+D15+D16</f>
        <v>7407</v>
      </c>
      <c r="E29" s="59">
        <f t="shared" si="6"/>
        <v>-228</v>
      </c>
      <c r="F29" s="59">
        <f t="shared" si="6"/>
        <v>1215</v>
      </c>
      <c r="G29" s="59">
        <f t="shared" si="6"/>
        <v>0</v>
      </c>
      <c r="H29" s="59">
        <f t="shared" si="6"/>
        <v>12025</v>
      </c>
      <c r="I29" s="59">
        <f t="shared" si="6"/>
        <v>14503</v>
      </c>
      <c r="J29" s="59">
        <f t="shared" si="6"/>
        <v>-176</v>
      </c>
      <c r="K29" s="59">
        <f t="shared" si="6"/>
        <v>0</v>
      </c>
      <c r="L29" s="344">
        <f t="shared" si="1"/>
        <v>41330</v>
      </c>
      <c r="M29" s="59">
        <f t="shared" si="6"/>
        <v>10030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6584</v>
      </c>
      <c r="D32" s="59">
        <f t="shared" si="7"/>
        <v>7407</v>
      </c>
      <c r="E32" s="59">
        <f t="shared" si="7"/>
        <v>-228</v>
      </c>
      <c r="F32" s="59">
        <f t="shared" si="7"/>
        <v>1215</v>
      </c>
      <c r="G32" s="59">
        <f t="shared" si="7"/>
        <v>0</v>
      </c>
      <c r="H32" s="59">
        <f t="shared" si="7"/>
        <v>12025</v>
      </c>
      <c r="I32" s="59">
        <f t="shared" si="7"/>
        <v>14503</v>
      </c>
      <c r="J32" s="59">
        <f t="shared" si="7"/>
        <v>-176</v>
      </c>
      <c r="K32" s="59">
        <f t="shared" si="7"/>
        <v>0</v>
      </c>
      <c r="L32" s="344">
        <f t="shared" si="1"/>
        <v>41330</v>
      </c>
      <c r="M32" s="59">
        <f>M29+M30+M31</f>
        <v>10030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7" t="s">
        <v>863</v>
      </c>
      <c r="B35" s="597"/>
      <c r="C35" s="597"/>
      <c r="D35" s="597"/>
      <c r="E35" s="597"/>
      <c r="F35" s="597"/>
      <c r="G35" s="597"/>
      <c r="H35" s="597"/>
      <c r="I35" s="597"/>
      <c r="J35" s="597"/>
      <c r="K35" s="14"/>
      <c r="L35" s="348"/>
      <c r="M35" s="348"/>
      <c r="N35" s="11"/>
    </row>
    <row r="36" spans="1:14" ht="14.25" customHeight="1">
      <c r="A36" s="346"/>
      <c r="B36" s="347"/>
      <c r="C36" s="14"/>
      <c r="D36" s="595" t="s">
        <v>522</v>
      </c>
      <c r="E36" s="595"/>
      <c r="F36" s="595"/>
      <c r="G36" s="595"/>
      <c r="H36" s="595"/>
      <c r="I36" s="595"/>
      <c r="J36" s="15" t="s">
        <v>858</v>
      </c>
      <c r="K36" s="15"/>
      <c r="L36" s="348"/>
      <c r="M36" s="348"/>
      <c r="N36" s="11"/>
    </row>
    <row r="37" spans="1:14" ht="14.25" customHeight="1">
      <c r="A37" s="346"/>
      <c r="B37" s="347"/>
      <c r="C37" s="14"/>
      <c r="D37" s="538" t="s">
        <v>866</v>
      </c>
      <c r="E37" s="538"/>
      <c r="F37" s="538"/>
      <c r="G37" s="538"/>
      <c r="H37" s="538"/>
      <c r="I37" s="538"/>
      <c r="J37" s="538"/>
      <c r="K37" s="538" t="s">
        <v>867</v>
      </c>
      <c r="L37" s="348"/>
      <c r="M37" s="348"/>
      <c r="N37" s="11"/>
    </row>
    <row r="38" spans="1:14" ht="12">
      <c r="A38" s="454" t="s">
        <v>897</v>
      </c>
      <c r="B38" s="19"/>
      <c r="C38" s="15"/>
      <c r="D38" s="538"/>
      <c r="E38" s="538"/>
      <c r="F38" s="538"/>
      <c r="G38" s="538"/>
      <c r="H38" s="538"/>
      <c r="I38" s="538"/>
      <c r="J38" s="538"/>
      <c r="K38" s="538"/>
      <c r="L38" s="595"/>
      <c r="M38" s="595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6:E36"/>
    <mergeCell ref="F36:I36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fitToHeight="1" fitToWidth="1" horizontalDpi="600" verticalDpi="600" orientation="landscape" paperSize="9" scale="81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O18">
      <pane xSplit="14910" topLeftCell="L1" activePane="topLeft" state="split"/>
      <selection pane="topLeft" activeCell="R38" sqref="R38"/>
      <selection pane="topRight" activeCell="L20" sqref="L20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1" t="s">
        <v>384</v>
      </c>
      <c r="B2" s="602"/>
      <c r="C2" s="603" t="str">
        <f>'справка №1-БАЛАНС'!E3</f>
        <v>"Българска холдингова компания" АД</v>
      </c>
      <c r="D2" s="603"/>
      <c r="E2" s="603"/>
      <c r="F2" s="603"/>
      <c r="G2" s="603"/>
      <c r="H2" s="603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121576032</v>
      </c>
      <c r="P2" s="483"/>
      <c r="Q2" s="483"/>
      <c r="R2" s="526"/>
    </row>
    <row r="3" spans="1:18" ht="15">
      <c r="A3" s="601" t="s">
        <v>5</v>
      </c>
      <c r="B3" s="602"/>
      <c r="C3" s="604" t="str">
        <f>'справка №1-БАЛАНС'!E5</f>
        <v>01.01.2014-31.03.2014</v>
      </c>
      <c r="D3" s="604"/>
      <c r="E3" s="604"/>
      <c r="F3" s="485"/>
      <c r="G3" s="485"/>
      <c r="H3" s="485"/>
      <c r="I3" s="485"/>
      <c r="J3" s="485"/>
      <c r="K3" s="485"/>
      <c r="L3" s="485"/>
      <c r="M3" s="609" t="s">
        <v>4</v>
      </c>
      <c r="N3" s="609"/>
      <c r="O3" s="482">
        <f>'справка №1-БАЛАНС'!H4</f>
        <v>13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0" t="s">
        <v>464</v>
      </c>
      <c r="B5" s="611"/>
      <c r="C5" s="614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7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7" t="s">
        <v>530</v>
      </c>
      <c r="R5" s="607" t="s">
        <v>531</v>
      </c>
    </row>
    <row r="6" spans="1:18" s="100" customFormat="1" ht="48">
      <c r="A6" s="612"/>
      <c r="B6" s="613"/>
      <c r="C6" s="615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8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8"/>
      <c r="R6" s="608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3643</v>
      </c>
      <c r="E9" s="189"/>
      <c r="F9" s="189"/>
      <c r="G9" s="74">
        <f>D9+E9-F9</f>
        <v>3643</v>
      </c>
      <c r="H9" s="65"/>
      <c r="I9" s="65"/>
      <c r="J9" s="74">
        <f>G9+H9-I9</f>
        <v>3643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3643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22494</v>
      </c>
      <c r="E10" s="189">
        <v>82</v>
      </c>
      <c r="F10" s="189"/>
      <c r="G10" s="74">
        <f aca="true" t="shared" si="2" ref="G10:G39">D10+E10-F10</f>
        <v>22576</v>
      </c>
      <c r="H10" s="65"/>
      <c r="I10" s="65"/>
      <c r="J10" s="74">
        <f aca="true" t="shared" si="3" ref="J10:J39">G10+H10-I10</f>
        <v>22576</v>
      </c>
      <c r="K10" s="65">
        <v>5056</v>
      </c>
      <c r="L10" s="65">
        <v>153</v>
      </c>
      <c r="M10" s="65"/>
      <c r="N10" s="74">
        <f aca="true" t="shared" si="4" ref="N10:N39">K10+L10-M10</f>
        <v>5209</v>
      </c>
      <c r="O10" s="65"/>
      <c r="P10" s="65"/>
      <c r="Q10" s="74">
        <f t="shared" si="0"/>
        <v>5209</v>
      </c>
      <c r="R10" s="74">
        <f t="shared" si="1"/>
        <v>17367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10080</v>
      </c>
      <c r="E11" s="189">
        <v>5</v>
      </c>
      <c r="F11" s="189"/>
      <c r="G11" s="74">
        <f t="shared" si="2"/>
        <v>10085</v>
      </c>
      <c r="H11" s="65"/>
      <c r="I11" s="65"/>
      <c r="J11" s="74">
        <f t="shared" si="3"/>
        <v>10085</v>
      </c>
      <c r="K11" s="65">
        <v>7021</v>
      </c>
      <c r="L11" s="65">
        <v>142</v>
      </c>
      <c r="M11" s="65"/>
      <c r="N11" s="74">
        <f t="shared" si="4"/>
        <v>7163</v>
      </c>
      <c r="O11" s="65"/>
      <c r="P11" s="65"/>
      <c r="Q11" s="74">
        <f t="shared" si="0"/>
        <v>7163</v>
      </c>
      <c r="R11" s="74">
        <f t="shared" si="1"/>
        <v>2922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1063</v>
      </c>
      <c r="E13" s="189">
        <v>2</v>
      </c>
      <c r="F13" s="189"/>
      <c r="G13" s="74">
        <f t="shared" si="2"/>
        <v>1065</v>
      </c>
      <c r="H13" s="65"/>
      <c r="I13" s="65"/>
      <c r="J13" s="74">
        <f t="shared" si="3"/>
        <v>1065</v>
      </c>
      <c r="K13" s="65">
        <v>1041</v>
      </c>
      <c r="L13" s="65">
        <v>2</v>
      </c>
      <c r="M13" s="65"/>
      <c r="N13" s="74">
        <f t="shared" si="4"/>
        <v>1043</v>
      </c>
      <c r="O13" s="65"/>
      <c r="P13" s="65"/>
      <c r="Q13" s="74">
        <f t="shared" si="0"/>
        <v>1043</v>
      </c>
      <c r="R13" s="74">
        <f t="shared" si="1"/>
        <v>22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4161</v>
      </c>
      <c r="E14" s="189">
        <v>24</v>
      </c>
      <c r="F14" s="189"/>
      <c r="G14" s="74">
        <f t="shared" si="2"/>
        <v>4185</v>
      </c>
      <c r="H14" s="65"/>
      <c r="I14" s="65"/>
      <c r="J14" s="74">
        <f t="shared" si="3"/>
        <v>4185</v>
      </c>
      <c r="K14" s="65">
        <v>3162</v>
      </c>
      <c r="L14" s="65">
        <v>67</v>
      </c>
      <c r="M14" s="65"/>
      <c r="N14" s="74">
        <f t="shared" si="4"/>
        <v>3229</v>
      </c>
      <c r="O14" s="65"/>
      <c r="P14" s="65"/>
      <c r="Q14" s="74">
        <f t="shared" si="0"/>
        <v>3229</v>
      </c>
      <c r="R14" s="74">
        <f t="shared" si="1"/>
        <v>956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1886</v>
      </c>
      <c r="E15" s="457">
        <v>97</v>
      </c>
      <c r="F15" s="457"/>
      <c r="G15" s="74">
        <f t="shared" si="2"/>
        <v>1983</v>
      </c>
      <c r="H15" s="458"/>
      <c r="I15" s="458"/>
      <c r="J15" s="74">
        <f t="shared" si="3"/>
        <v>1983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1983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43327</v>
      </c>
      <c r="E17" s="194">
        <f>SUM(E9:E16)</f>
        <v>210</v>
      </c>
      <c r="F17" s="194">
        <f>SUM(F9:F16)</f>
        <v>0</v>
      </c>
      <c r="G17" s="74">
        <f t="shared" si="2"/>
        <v>43537</v>
      </c>
      <c r="H17" s="75">
        <f>SUM(H9:H16)</f>
        <v>0</v>
      </c>
      <c r="I17" s="75">
        <f>SUM(I9:I16)</f>
        <v>0</v>
      </c>
      <c r="J17" s="74">
        <f t="shared" si="3"/>
        <v>43537</v>
      </c>
      <c r="K17" s="75">
        <f>SUM(K9:K16)</f>
        <v>16280</v>
      </c>
      <c r="L17" s="75">
        <f>SUM(L9:L16)</f>
        <v>364</v>
      </c>
      <c r="M17" s="75">
        <f>SUM(M9:M16)</f>
        <v>0</v>
      </c>
      <c r="N17" s="74">
        <f t="shared" si="4"/>
        <v>16644</v>
      </c>
      <c r="O17" s="75">
        <f>SUM(O9:O16)</f>
        <v>0</v>
      </c>
      <c r="P17" s="75">
        <f>SUM(P9:P16)</f>
        <v>0</v>
      </c>
      <c r="Q17" s="74">
        <f t="shared" si="5"/>
        <v>16644</v>
      </c>
      <c r="R17" s="74">
        <f t="shared" si="6"/>
        <v>26893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>
        <v>2911</v>
      </c>
      <c r="E18" s="187"/>
      <c r="F18" s="187"/>
      <c r="G18" s="74">
        <f t="shared" si="2"/>
        <v>2911</v>
      </c>
      <c r="H18" s="63"/>
      <c r="I18" s="63"/>
      <c r="J18" s="74">
        <f t="shared" si="3"/>
        <v>2911</v>
      </c>
      <c r="K18" s="63">
        <v>939</v>
      </c>
      <c r="L18" s="63">
        <v>19</v>
      </c>
      <c r="M18" s="63"/>
      <c r="N18" s="74">
        <f t="shared" si="4"/>
        <v>958</v>
      </c>
      <c r="O18" s="63"/>
      <c r="P18" s="63"/>
      <c r="Q18" s="74">
        <f t="shared" si="5"/>
        <v>958</v>
      </c>
      <c r="R18" s="74">
        <f t="shared" si="6"/>
        <v>1953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57</v>
      </c>
      <c r="E21" s="189"/>
      <c r="F21" s="189"/>
      <c r="G21" s="74">
        <f t="shared" si="2"/>
        <v>57</v>
      </c>
      <c r="H21" s="65"/>
      <c r="I21" s="65"/>
      <c r="J21" s="74">
        <f t="shared" si="3"/>
        <v>57</v>
      </c>
      <c r="K21" s="65">
        <v>57</v>
      </c>
      <c r="L21" s="65"/>
      <c r="M21" s="65"/>
      <c r="N21" s="74">
        <f t="shared" si="4"/>
        <v>57</v>
      </c>
      <c r="O21" s="65"/>
      <c r="P21" s="65"/>
      <c r="Q21" s="74">
        <f t="shared" si="5"/>
        <v>57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33</v>
      </c>
      <c r="E22" s="189"/>
      <c r="F22" s="189"/>
      <c r="G22" s="74">
        <f t="shared" si="2"/>
        <v>33</v>
      </c>
      <c r="H22" s="65"/>
      <c r="I22" s="65"/>
      <c r="J22" s="74">
        <f t="shared" si="3"/>
        <v>33</v>
      </c>
      <c r="K22" s="65">
        <v>32</v>
      </c>
      <c r="L22" s="65"/>
      <c r="M22" s="65"/>
      <c r="N22" s="74">
        <f t="shared" si="4"/>
        <v>32</v>
      </c>
      <c r="O22" s="65"/>
      <c r="P22" s="65"/>
      <c r="Q22" s="74">
        <f t="shared" si="5"/>
        <v>32</v>
      </c>
      <c r="R22" s="74">
        <f t="shared" si="6"/>
        <v>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90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90</v>
      </c>
      <c r="H25" s="66">
        <f t="shared" si="7"/>
        <v>0</v>
      </c>
      <c r="I25" s="66">
        <f t="shared" si="7"/>
        <v>0</v>
      </c>
      <c r="J25" s="67">
        <f t="shared" si="3"/>
        <v>90</v>
      </c>
      <c r="K25" s="66">
        <f t="shared" si="7"/>
        <v>89</v>
      </c>
      <c r="L25" s="66">
        <f t="shared" si="7"/>
        <v>0</v>
      </c>
      <c r="M25" s="66">
        <f t="shared" si="7"/>
        <v>0</v>
      </c>
      <c r="N25" s="67">
        <f t="shared" si="4"/>
        <v>89</v>
      </c>
      <c r="O25" s="66">
        <f t="shared" si="7"/>
        <v>0</v>
      </c>
      <c r="P25" s="66">
        <f t="shared" si="7"/>
        <v>0</v>
      </c>
      <c r="Q25" s="67">
        <f t="shared" si="5"/>
        <v>89</v>
      </c>
      <c r="R25" s="67">
        <f t="shared" si="6"/>
        <v>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15722</v>
      </c>
      <c r="E27" s="192">
        <f aca="true" t="shared" si="8" ref="E27:P27">SUM(E28:E31)</f>
        <v>0</v>
      </c>
      <c r="F27" s="192">
        <f t="shared" si="8"/>
        <v>25</v>
      </c>
      <c r="G27" s="71">
        <f t="shared" si="2"/>
        <v>15697</v>
      </c>
      <c r="H27" s="70">
        <f t="shared" si="8"/>
        <v>18</v>
      </c>
      <c r="I27" s="70">
        <f t="shared" si="8"/>
        <v>15</v>
      </c>
      <c r="J27" s="71">
        <f t="shared" si="3"/>
        <v>15700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15700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>
        <v>11659</v>
      </c>
      <c r="E30" s="189"/>
      <c r="F30" s="189"/>
      <c r="G30" s="74">
        <f t="shared" si="2"/>
        <v>11659</v>
      </c>
      <c r="H30" s="72">
        <v>18</v>
      </c>
      <c r="I30" s="72">
        <v>1</v>
      </c>
      <c r="J30" s="74">
        <f t="shared" si="3"/>
        <v>11676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11676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4063</v>
      </c>
      <c r="E31" s="189"/>
      <c r="F31" s="189">
        <v>25</v>
      </c>
      <c r="G31" s="74">
        <f t="shared" si="2"/>
        <v>4038</v>
      </c>
      <c r="H31" s="72"/>
      <c r="I31" s="72">
        <v>14</v>
      </c>
      <c r="J31" s="74">
        <f t="shared" si="3"/>
        <v>4024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4024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>
        <v>30</v>
      </c>
      <c r="E37" s="189"/>
      <c r="F37" s="189"/>
      <c r="G37" s="74">
        <f t="shared" si="2"/>
        <v>30</v>
      </c>
      <c r="H37" s="72"/>
      <c r="I37" s="72"/>
      <c r="J37" s="74">
        <f t="shared" si="3"/>
        <v>30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30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15752</v>
      </c>
      <c r="E38" s="194">
        <f aca="true" t="shared" si="12" ref="E38:P38">E27+E32+E37</f>
        <v>0</v>
      </c>
      <c r="F38" s="194">
        <f t="shared" si="12"/>
        <v>25</v>
      </c>
      <c r="G38" s="74">
        <f t="shared" si="2"/>
        <v>15727</v>
      </c>
      <c r="H38" s="75">
        <f t="shared" si="12"/>
        <v>18</v>
      </c>
      <c r="I38" s="75">
        <f t="shared" si="12"/>
        <v>15</v>
      </c>
      <c r="J38" s="74">
        <f t="shared" si="3"/>
        <v>15730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15730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62080</v>
      </c>
      <c r="E40" s="438">
        <f>E17+E18+E19+E25+E38+E39</f>
        <v>210</v>
      </c>
      <c r="F40" s="438">
        <f aca="true" t="shared" si="13" ref="F40:R40">F17+F18+F19+F25+F38+F39</f>
        <v>25</v>
      </c>
      <c r="G40" s="438">
        <f t="shared" si="13"/>
        <v>62265</v>
      </c>
      <c r="H40" s="438">
        <f t="shared" si="13"/>
        <v>18</v>
      </c>
      <c r="I40" s="438">
        <f t="shared" si="13"/>
        <v>15</v>
      </c>
      <c r="J40" s="438">
        <f t="shared" si="13"/>
        <v>62268</v>
      </c>
      <c r="K40" s="438">
        <f t="shared" si="13"/>
        <v>17308</v>
      </c>
      <c r="L40" s="438">
        <f t="shared" si="13"/>
        <v>383</v>
      </c>
      <c r="M40" s="438">
        <f t="shared" si="13"/>
        <v>0</v>
      </c>
      <c r="N40" s="438">
        <f t="shared" si="13"/>
        <v>17691</v>
      </c>
      <c r="O40" s="438">
        <f t="shared" si="13"/>
        <v>0</v>
      </c>
      <c r="P40" s="438">
        <f t="shared" si="13"/>
        <v>0</v>
      </c>
      <c r="Q40" s="438">
        <f t="shared" si="13"/>
        <v>17691</v>
      </c>
      <c r="R40" s="438">
        <f t="shared" si="13"/>
        <v>44577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898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6"/>
      <c r="L44" s="616"/>
      <c r="M44" s="616"/>
      <c r="N44" s="616"/>
      <c r="O44" s="605" t="s">
        <v>782</v>
      </c>
      <c r="P44" s="606"/>
      <c r="Q44" s="606"/>
      <c r="R44" s="606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 t="s">
        <v>866</v>
      </c>
      <c r="J46" s="349"/>
      <c r="K46" s="349"/>
      <c r="L46" s="349"/>
      <c r="M46" s="349"/>
      <c r="N46" s="349"/>
      <c r="O46" s="349"/>
      <c r="P46" s="349" t="s">
        <v>867</v>
      </c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87">
      <selection activeCell="D97" sqref="D9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0" t="s">
        <v>610</v>
      </c>
      <c r="B1" s="620"/>
      <c r="C1" s="620"/>
      <c r="D1" s="620"/>
      <c r="E1" s="620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3" t="str">
        <f>'справка №1-БАЛАНС'!E3</f>
        <v>"Българска холдингова компания" АД</v>
      </c>
      <c r="C3" s="624"/>
      <c r="D3" s="526" t="s">
        <v>2</v>
      </c>
      <c r="E3" s="107">
        <f>'справка №1-БАЛАНС'!H3</f>
        <v>121576032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1" t="str">
        <f>'справка №1-БАЛАНС'!E5</f>
        <v>01.01.2014-31.03.2014</v>
      </c>
      <c r="C4" s="622"/>
      <c r="D4" s="527" t="s">
        <v>4</v>
      </c>
      <c r="E4" s="107">
        <f>'справка №1-БАЛАНС'!H4</f>
        <v>13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36</v>
      </c>
      <c r="D11" s="119">
        <f>SUM(D12:D14)</f>
        <v>0</v>
      </c>
      <c r="E11" s="120">
        <f>SUM(E12:E14)</f>
        <v>36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>
        <v>36</v>
      </c>
      <c r="D12" s="108"/>
      <c r="E12" s="120">
        <f aca="true" t="shared" si="0" ref="E12:E42">C12-D12</f>
        <v>36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36</v>
      </c>
      <c r="D19" s="104">
        <f>D11+D15+D16</f>
        <v>0</v>
      </c>
      <c r="E19" s="118">
        <f>E11+E15+E16</f>
        <v>36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631</v>
      </c>
      <c r="D24" s="119">
        <f>SUM(D25:D27)</f>
        <v>631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>
        <v>631</v>
      </c>
      <c r="D26" s="108">
        <v>631</v>
      </c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475</v>
      </c>
      <c r="D28" s="108">
        <v>475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277</v>
      </c>
      <c r="D38" s="105">
        <f>SUM(D39:D42)</f>
        <v>277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277</v>
      </c>
      <c r="D42" s="108">
        <v>277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1383</v>
      </c>
      <c r="D43" s="104">
        <f>D24+D28+D29+D31+D30+D32+D33+D38</f>
        <v>1383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1419</v>
      </c>
      <c r="D44" s="103">
        <f>D43+D21+D19+D9</f>
        <v>1383</v>
      </c>
      <c r="E44" s="118">
        <f>E43+E21+E19+E9</f>
        <v>36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907</v>
      </c>
      <c r="D68" s="108"/>
      <c r="E68" s="119">
        <f t="shared" si="1"/>
        <v>907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964</v>
      </c>
      <c r="D71" s="105">
        <f>SUM(D72:D74)</f>
        <v>964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>
        <v>164</v>
      </c>
      <c r="D72" s="108">
        <v>164</v>
      </c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800</v>
      </c>
      <c r="D74" s="108">
        <v>800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4009</v>
      </c>
      <c r="D75" s="103">
        <f>D76+D78</f>
        <v>4009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4009</v>
      </c>
      <c r="D76" s="108">
        <v>4009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779</v>
      </c>
      <c r="D85" s="104">
        <f>SUM(D86:D90)+D94</f>
        <v>779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420</v>
      </c>
      <c r="D87" s="108">
        <v>420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229</v>
      </c>
      <c r="D89" s="108">
        <v>229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105</v>
      </c>
      <c r="D90" s="103">
        <f>SUM(D91:D93)</f>
        <v>105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105</v>
      </c>
      <c r="D93" s="108">
        <v>105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25</v>
      </c>
      <c r="D94" s="108">
        <v>25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352</v>
      </c>
      <c r="D95" s="108">
        <v>352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6104</v>
      </c>
      <c r="D96" s="104">
        <f>D85+D80+D75+D71+D95</f>
        <v>6104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7011</v>
      </c>
      <c r="D97" s="104">
        <f>D96+D68+D66</f>
        <v>6104</v>
      </c>
      <c r="E97" s="104">
        <f>E96+E68+E66</f>
        <v>907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9" t="s">
        <v>781</v>
      </c>
      <c r="B107" s="619"/>
      <c r="C107" s="619"/>
      <c r="D107" s="619"/>
      <c r="E107" s="619"/>
      <c r="F107" s="619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8" t="s">
        <v>899</v>
      </c>
      <c r="B109" s="618"/>
      <c r="C109" s="618" t="s">
        <v>382</v>
      </c>
      <c r="D109" s="618"/>
      <c r="E109" s="618"/>
      <c r="F109" s="618"/>
    </row>
    <row r="110" spans="1:6" ht="12">
      <c r="A110" s="385"/>
      <c r="B110" s="386"/>
      <c r="C110" s="385" t="s">
        <v>866</v>
      </c>
      <c r="D110" s="385"/>
      <c r="E110" s="385"/>
      <c r="F110" s="387"/>
    </row>
    <row r="111" spans="1:6" ht="12">
      <c r="A111" s="385"/>
      <c r="B111" s="386"/>
      <c r="C111" s="617" t="s">
        <v>782</v>
      </c>
      <c r="D111" s="617"/>
      <c r="E111" s="617"/>
      <c r="F111" s="617"/>
    </row>
    <row r="112" spans="1:6" ht="12">
      <c r="A112" s="349"/>
      <c r="B112" s="388"/>
      <c r="C112" s="349" t="s">
        <v>867</v>
      </c>
      <c r="D112" s="349"/>
      <c r="E112" s="349"/>
      <c r="F112" s="349"/>
    </row>
    <row r="113" spans="1:6" ht="12">
      <c r="A113" s="349" t="s">
        <v>780</v>
      </c>
      <c r="B113" s="388"/>
      <c r="C113" s="349"/>
      <c r="D113" s="349"/>
      <c r="E113" s="349"/>
      <c r="F113" s="349"/>
    </row>
    <row r="114" spans="1:6" ht="12">
      <c r="A114" s="349" t="s">
        <v>878</v>
      </c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1" fitToWidth="1" horizontalDpi="300" verticalDpi="300" orientation="portrait" paperSize="9" scale="54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4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5" t="str">
        <f>'справка №1-БАЛАНС'!E3</f>
        <v>"Българска холдингова компания" АД</v>
      </c>
      <c r="C4" s="625"/>
      <c r="D4" s="625"/>
      <c r="E4" s="625"/>
      <c r="F4" s="625"/>
      <c r="G4" s="631" t="s">
        <v>2</v>
      </c>
      <c r="H4" s="631"/>
      <c r="I4" s="500">
        <f>'справка №1-БАЛАНС'!H3</f>
        <v>121576032</v>
      </c>
    </row>
    <row r="5" spans="1:9" ht="15">
      <c r="A5" s="501" t="s">
        <v>5</v>
      </c>
      <c r="B5" s="626" t="str">
        <f>'справка №1-БАЛАНС'!E5</f>
        <v>01.01.2014-31.03.2014</v>
      </c>
      <c r="C5" s="626"/>
      <c r="D5" s="626"/>
      <c r="E5" s="626"/>
      <c r="F5" s="626"/>
      <c r="G5" s="629" t="s">
        <v>4</v>
      </c>
      <c r="H5" s="630"/>
      <c r="I5" s="500">
        <f>'справка №1-БАЛАНС'!H4</f>
        <v>13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>
        <v>7587016</v>
      </c>
      <c r="D12" s="98"/>
      <c r="E12" s="98"/>
      <c r="F12" s="98">
        <v>12505</v>
      </c>
      <c r="G12" s="98">
        <v>18</v>
      </c>
      <c r="H12" s="98">
        <v>1</v>
      </c>
      <c r="I12" s="434">
        <f>F12+G12-H12</f>
        <v>12522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>
        <v>2113000</v>
      </c>
      <c r="D15" s="98"/>
      <c r="E15" s="98"/>
      <c r="F15" s="98">
        <v>3192</v>
      </c>
      <c r="G15" s="98"/>
      <c r="H15" s="98">
        <v>14</v>
      </c>
      <c r="I15" s="434">
        <f t="shared" si="0"/>
        <v>3178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>
        <v>30</v>
      </c>
      <c r="G16" s="98"/>
      <c r="H16" s="98"/>
      <c r="I16" s="434">
        <f t="shared" si="0"/>
        <v>30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9700016</v>
      </c>
      <c r="D17" s="85">
        <f t="shared" si="1"/>
        <v>0</v>
      </c>
      <c r="E17" s="85">
        <f t="shared" si="1"/>
        <v>0</v>
      </c>
      <c r="F17" s="85">
        <f t="shared" si="1"/>
        <v>15727</v>
      </c>
      <c r="G17" s="85">
        <f t="shared" si="1"/>
        <v>18</v>
      </c>
      <c r="H17" s="85">
        <f t="shared" si="1"/>
        <v>15</v>
      </c>
      <c r="I17" s="434">
        <f t="shared" si="0"/>
        <v>15730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>
        <v>3275886</v>
      </c>
      <c r="D19" s="98"/>
      <c r="E19" s="98"/>
      <c r="F19" s="98">
        <v>3249</v>
      </c>
      <c r="G19" s="98"/>
      <c r="H19" s="98">
        <v>15</v>
      </c>
      <c r="I19" s="434">
        <f t="shared" si="0"/>
        <v>3234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>
        <v>1000000</v>
      </c>
      <c r="D23" s="98"/>
      <c r="E23" s="98"/>
      <c r="F23" s="98">
        <v>2324</v>
      </c>
      <c r="G23" s="98">
        <v>43</v>
      </c>
      <c r="H23" s="98"/>
      <c r="I23" s="434">
        <f t="shared" si="0"/>
        <v>2367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4275886</v>
      </c>
      <c r="D26" s="85">
        <f t="shared" si="2"/>
        <v>0</v>
      </c>
      <c r="E26" s="85">
        <f t="shared" si="2"/>
        <v>0</v>
      </c>
      <c r="F26" s="85">
        <f t="shared" si="2"/>
        <v>5573</v>
      </c>
      <c r="G26" s="85">
        <f t="shared" si="2"/>
        <v>43</v>
      </c>
      <c r="H26" s="85">
        <f t="shared" si="2"/>
        <v>15</v>
      </c>
      <c r="I26" s="434">
        <f t="shared" si="0"/>
        <v>5601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899</v>
      </c>
      <c r="B30" s="628"/>
      <c r="C30" s="628"/>
      <c r="D30" s="459" t="s">
        <v>820</v>
      </c>
      <c r="E30" s="627"/>
      <c r="F30" s="627"/>
      <c r="G30" s="627"/>
      <c r="H30" s="420" t="s">
        <v>782</v>
      </c>
      <c r="I30" s="627"/>
      <c r="J30" s="627"/>
    </row>
    <row r="31" spans="1:9" s="521" customFormat="1" ht="12">
      <c r="A31" s="349"/>
      <c r="B31" s="388"/>
      <c r="C31" s="349"/>
      <c r="D31" s="523" t="s">
        <v>866</v>
      </c>
      <c r="E31" s="523"/>
      <c r="F31" s="523"/>
      <c r="G31" s="523"/>
      <c r="H31" s="523" t="s">
        <v>867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8"/>
  <sheetViews>
    <sheetView tabSelected="1" zoomScalePageLayoutView="0" workbookViewId="0" topLeftCell="A46">
      <selection activeCell="C45" sqref="C45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2" t="str">
        <f>'справка №1-БАЛАНС'!E3</f>
        <v>"Българска холдингова компания" АД</v>
      </c>
      <c r="C5" s="632"/>
      <c r="D5" s="632"/>
      <c r="E5" s="570" t="s">
        <v>2</v>
      </c>
      <c r="F5" s="451">
        <f>'справка №1-БАЛАНС'!H3</f>
        <v>121576032</v>
      </c>
    </row>
    <row r="6" spans="1:13" ht="15" customHeight="1">
      <c r="A6" s="27" t="s">
        <v>823</v>
      </c>
      <c r="B6" s="633" t="str">
        <f>'справка №1-БАЛАНС'!E5</f>
        <v>01.01.2014-31.03.2014</v>
      </c>
      <c r="C6" s="633"/>
      <c r="D6" s="510"/>
      <c r="E6" s="569" t="s">
        <v>4</v>
      </c>
      <c r="F6" s="511">
        <f>'справка №1-БАЛАНС'!H4</f>
        <v>13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869</v>
      </c>
      <c r="B12" s="37"/>
      <c r="C12" s="441">
        <v>10729</v>
      </c>
      <c r="D12" s="575">
        <v>0.4205</v>
      </c>
      <c r="E12" s="441"/>
      <c r="F12" s="443">
        <f>C12-E12</f>
        <v>10729</v>
      </c>
    </row>
    <row r="13" spans="1:6" ht="12.75">
      <c r="A13" s="36" t="s">
        <v>870</v>
      </c>
      <c r="B13" s="37"/>
      <c r="C13" s="441">
        <v>69</v>
      </c>
      <c r="D13" s="575">
        <v>0.8527</v>
      </c>
      <c r="E13" s="441"/>
      <c r="F13" s="443">
        <f aca="true" t="shared" si="0" ref="F13:F19">C13-E13</f>
        <v>69</v>
      </c>
    </row>
    <row r="14" spans="1:6" ht="12.75">
      <c r="A14" s="36" t="s">
        <v>871</v>
      </c>
      <c r="B14" s="37"/>
      <c r="C14" s="441">
        <v>278</v>
      </c>
      <c r="D14" s="575">
        <v>0.8556</v>
      </c>
      <c r="E14" s="441"/>
      <c r="F14" s="443">
        <f t="shared" si="0"/>
        <v>278</v>
      </c>
    </row>
    <row r="15" spans="1:6" ht="12.75">
      <c r="A15" s="36" t="s">
        <v>872</v>
      </c>
      <c r="B15" s="37"/>
      <c r="C15" s="441">
        <v>7</v>
      </c>
      <c r="D15" s="575">
        <v>0.7034</v>
      </c>
      <c r="E15" s="441"/>
      <c r="F15" s="443">
        <f t="shared" si="0"/>
        <v>7</v>
      </c>
    </row>
    <row r="16" spans="1:6" ht="12.75">
      <c r="A16" s="36" t="s">
        <v>873</v>
      </c>
      <c r="B16" s="37"/>
      <c r="C16" s="441">
        <v>130</v>
      </c>
      <c r="D16" s="575">
        <v>0.8102</v>
      </c>
      <c r="E16" s="441"/>
      <c r="F16" s="443">
        <f t="shared" si="0"/>
        <v>130</v>
      </c>
    </row>
    <row r="17" spans="1:6" ht="12.75">
      <c r="A17" s="36" t="s">
        <v>874</v>
      </c>
      <c r="B17" s="37"/>
      <c r="C17" s="441">
        <v>236</v>
      </c>
      <c r="D17" s="575">
        <v>0.6832</v>
      </c>
      <c r="E17" s="441"/>
      <c r="F17" s="443">
        <f t="shared" si="0"/>
        <v>236</v>
      </c>
    </row>
    <row r="18" spans="1:6" ht="12.75">
      <c r="A18" s="36" t="s">
        <v>875</v>
      </c>
      <c r="B18" s="37"/>
      <c r="C18" s="441">
        <v>75</v>
      </c>
      <c r="D18" s="575">
        <v>0.69</v>
      </c>
      <c r="E18" s="441"/>
      <c r="F18" s="443">
        <f t="shared" si="0"/>
        <v>75</v>
      </c>
    </row>
    <row r="19" spans="1:6" ht="12.75">
      <c r="A19" s="36" t="s">
        <v>879</v>
      </c>
      <c r="B19" s="37"/>
      <c r="C19" s="441">
        <v>5007</v>
      </c>
      <c r="D19" s="575">
        <v>0.9916</v>
      </c>
      <c r="E19" s="441"/>
      <c r="F19" s="443">
        <f t="shared" si="0"/>
        <v>5007</v>
      </c>
    </row>
    <row r="20" spans="1:16" ht="11.25" customHeight="1">
      <c r="A20" s="38" t="s">
        <v>565</v>
      </c>
      <c r="B20" s="39" t="s">
        <v>832</v>
      </c>
      <c r="C20" s="429">
        <f>SUM(C12:C19)</f>
        <v>16531</v>
      </c>
      <c r="D20" s="429"/>
      <c r="E20" s="429">
        <f>SUM(E12:E18)</f>
        <v>0</v>
      </c>
      <c r="F20" s="442">
        <f>SUM(F12:F19)</f>
        <v>16531</v>
      </c>
      <c r="G20" s="516"/>
      <c r="H20" s="516"/>
      <c r="I20" s="516"/>
      <c r="J20" s="516"/>
      <c r="K20" s="516"/>
      <c r="L20" s="516"/>
      <c r="M20" s="516"/>
      <c r="N20" s="516"/>
      <c r="O20" s="516"/>
      <c r="P20" s="516"/>
    </row>
    <row r="21" spans="1:6" ht="16.5" customHeight="1">
      <c r="A21" s="36" t="s">
        <v>833</v>
      </c>
      <c r="B21" s="40"/>
      <c r="C21" s="429"/>
      <c r="D21" s="429"/>
      <c r="E21" s="429"/>
      <c r="F21" s="442"/>
    </row>
    <row r="22" spans="1:6" ht="12.75">
      <c r="A22" s="36">
        <v>1</v>
      </c>
      <c r="B22" s="40"/>
      <c r="C22" s="441"/>
      <c r="D22" s="575"/>
      <c r="E22" s="441"/>
      <c r="F22" s="443">
        <f>C22-E22</f>
        <v>0</v>
      </c>
    </row>
    <row r="23" spans="1:16" ht="15" customHeight="1">
      <c r="A23" s="38" t="s">
        <v>582</v>
      </c>
      <c r="B23" s="39" t="s">
        <v>834</v>
      </c>
      <c r="C23" s="429">
        <f>SUM(C22:C22)</f>
        <v>0</v>
      </c>
      <c r="D23" s="429"/>
      <c r="E23" s="429">
        <f>SUM(E22:E22)</f>
        <v>0</v>
      </c>
      <c r="F23" s="442">
        <f>SUM(F22:F22)</f>
        <v>0</v>
      </c>
      <c r="G23" s="516"/>
      <c r="H23" s="516"/>
      <c r="I23" s="516"/>
      <c r="J23" s="516"/>
      <c r="K23" s="516"/>
      <c r="L23" s="516"/>
      <c r="M23" s="516"/>
      <c r="N23" s="516"/>
      <c r="O23" s="516"/>
      <c r="P23" s="516"/>
    </row>
    <row r="24" spans="1:6" ht="12.75" customHeight="1">
      <c r="A24" s="36" t="s">
        <v>835</v>
      </c>
      <c r="B24" s="40"/>
      <c r="C24" s="429"/>
      <c r="D24" s="429"/>
      <c r="E24" s="429"/>
      <c r="F24" s="442"/>
    </row>
    <row r="25" spans="1:6" ht="12.75">
      <c r="A25" s="36" t="s">
        <v>876</v>
      </c>
      <c r="B25" s="37"/>
      <c r="C25" s="441">
        <v>175</v>
      </c>
      <c r="D25" s="575">
        <v>0.25</v>
      </c>
      <c r="E25" s="441"/>
      <c r="F25" s="443">
        <f>C25-E25</f>
        <v>175</v>
      </c>
    </row>
    <row r="26" spans="1:6" ht="25.5">
      <c r="A26" s="36" t="s">
        <v>877</v>
      </c>
      <c r="B26" s="37"/>
      <c r="C26" s="441">
        <v>11501</v>
      </c>
      <c r="D26" s="575">
        <v>0.2488</v>
      </c>
      <c r="E26" s="441"/>
      <c r="F26" s="443">
        <f>C26-E26</f>
        <v>11501</v>
      </c>
    </row>
    <row r="27" spans="1:16" ht="12" customHeight="1">
      <c r="A27" s="38" t="s">
        <v>601</v>
      </c>
      <c r="B27" s="39" t="s">
        <v>836</v>
      </c>
      <c r="C27" s="429">
        <f>SUM(C25:C26)</f>
        <v>11676</v>
      </c>
      <c r="D27" s="429"/>
      <c r="E27" s="429">
        <f>SUM(E25:E25)</f>
        <v>0</v>
      </c>
      <c r="F27" s="442">
        <f>SUM(F25:F26)</f>
        <v>11676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8.7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880</v>
      </c>
      <c r="B29" s="37"/>
      <c r="C29" s="441">
        <v>2</v>
      </c>
      <c r="D29" s="575">
        <v>0.0678</v>
      </c>
      <c r="E29" s="441"/>
      <c r="F29" s="443">
        <f aca="true" t="shared" si="1" ref="F29:F39">C29-E29</f>
        <v>2</v>
      </c>
    </row>
    <row r="30" spans="1:6" ht="12.75">
      <c r="A30" s="36" t="s">
        <v>881</v>
      </c>
      <c r="B30" s="37"/>
      <c r="C30" s="441">
        <v>6</v>
      </c>
      <c r="D30" s="575">
        <v>0.057</v>
      </c>
      <c r="E30" s="441">
        <v>6</v>
      </c>
      <c r="F30" s="443">
        <f t="shared" si="1"/>
        <v>0</v>
      </c>
    </row>
    <row r="31" spans="1:6" ht="12.75">
      <c r="A31" s="36" t="s">
        <v>882</v>
      </c>
      <c r="B31" s="37"/>
      <c r="C31" s="441">
        <v>0</v>
      </c>
      <c r="D31" s="575">
        <v>0.0052</v>
      </c>
      <c r="E31" s="441"/>
      <c r="F31" s="443">
        <f t="shared" si="1"/>
        <v>0</v>
      </c>
    </row>
    <row r="32" spans="1:6" ht="12.75">
      <c r="A32" s="36" t="s">
        <v>883</v>
      </c>
      <c r="B32" s="37"/>
      <c r="C32" s="441">
        <v>1</v>
      </c>
      <c r="D32" s="575">
        <v>0.0017</v>
      </c>
      <c r="E32" s="441"/>
      <c r="F32" s="443">
        <f t="shared" si="1"/>
        <v>1</v>
      </c>
    </row>
    <row r="33" spans="1:6" ht="12.75">
      <c r="A33" s="36" t="s">
        <v>884</v>
      </c>
      <c r="B33" s="37"/>
      <c r="C33" s="441">
        <v>120</v>
      </c>
      <c r="D33" s="575">
        <v>0.03</v>
      </c>
      <c r="E33" s="441"/>
      <c r="F33" s="443">
        <f t="shared" si="1"/>
        <v>120</v>
      </c>
    </row>
    <row r="34" spans="1:6" ht="12.75">
      <c r="A34" s="36" t="s">
        <v>885</v>
      </c>
      <c r="B34" s="37"/>
      <c r="C34" s="441">
        <v>4</v>
      </c>
      <c r="D34" s="575">
        <v>0</v>
      </c>
      <c r="E34" s="441"/>
      <c r="F34" s="443">
        <f t="shared" si="1"/>
        <v>4</v>
      </c>
    </row>
    <row r="35" spans="1:6" ht="12.75">
      <c r="A35" s="36" t="s">
        <v>886</v>
      </c>
      <c r="B35" s="37"/>
      <c r="C35" s="441">
        <v>0</v>
      </c>
      <c r="D35" s="575">
        <v>0.191</v>
      </c>
      <c r="E35" s="441"/>
      <c r="F35" s="443">
        <f t="shared" si="1"/>
        <v>0</v>
      </c>
    </row>
    <row r="36" spans="1:6" ht="12" customHeight="1">
      <c r="A36" s="36" t="s">
        <v>887</v>
      </c>
      <c r="B36" s="37"/>
      <c r="C36" s="441">
        <v>0</v>
      </c>
      <c r="D36" s="575">
        <v>0.25</v>
      </c>
      <c r="E36" s="441"/>
      <c r="F36" s="443">
        <f t="shared" si="1"/>
        <v>0</v>
      </c>
    </row>
    <row r="37" spans="1:6" ht="12.75">
      <c r="A37" s="36" t="s">
        <v>888</v>
      </c>
      <c r="B37" s="37"/>
      <c r="C37" s="441">
        <v>1</v>
      </c>
      <c r="D37" s="575">
        <v>0</v>
      </c>
      <c r="E37" s="441"/>
      <c r="F37" s="443">
        <f t="shared" si="1"/>
        <v>1</v>
      </c>
    </row>
    <row r="38" spans="1:16" ht="12" customHeight="1">
      <c r="A38" s="36" t="s">
        <v>889</v>
      </c>
      <c r="B38" s="37"/>
      <c r="C38" s="441">
        <v>39</v>
      </c>
      <c r="D38" s="575">
        <v>0</v>
      </c>
      <c r="E38" s="576"/>
      <c r="F38" s="443">
        <f t="shared" si="1"/>
        <v>39</v>
      </c>
      <c r="G38" s="516"/>
      <c r="H38" s="516"/>
      <c r="I38" s="516"/>
      <c r="J38" s="516"/>
      <c r="K38" s="516"/>
      <c r="L38" s="516"/>
      <c r="M38" s="516"/>
      <c r="N38" s="516"/>
      <c r="O38" s="516"/>
      <c r="P38" s="516"/>
    </row>
    <row r="39" spans="1:6" ht="15" customHeight="1">
      <c r="A39" s="36" t="s">
        <v>890</v>
      </c>
      <c r="B39" s="37"/>
      <c r="C39" s="441">
        <v>0</v>
      </c>
      <c r="D39" s="575">
        <v>0.262</v>
      </c>
      <c r="E39" s="576"/>
      <c r="F39" s="443">
        <f t="shared" si="1"/>
        <v>0</v>
      </c>
    </row>
    <row r="40" spans="1:6" ht="12.75">
      <c r="A40" s="36" t="s">
        <v>891</v>
      </c>
      <c r="B40" s="37"/>
      <c r="C40" s="441">
        <v>274</v>
      </c>
      <c r="D40" s="575">
        <v>0.1163</v>
      </c>
      <c r="E40" s="441"/>
      <c r="F40" s="443">
        <v>274</v>
      </c>
    </row>
    <row r="41" spans="1:6" ht="12.75">
      <c r="A41" s="36" t="s">
        <v>892</v>
      </c>
      <c r="B41" s="37"/>
      <c r="C41" s="441">
        <v>1311</v>
      </c>
      <c r="D41" s="575">
        <v>1</v>
      </c>
      <c r="E41" s="441"/>
      <c r="F41" s="443">
        <f>C41-E41</f>
        <v>1311</v>
      </c>
    </row>
    <row r="42" spans="1:6" ht="12.75">
      <c r="A42" s="36" t="s">
        <v>893</v>
      </c>
      <c r="B42" s="37"/>
      <c r="C42" s="441">
        <v>2279</v>
      </c>
      <c r="D42" s="575">
        <v>0.25</v>
      </c>
      <c r="E42" s="441"/>
      <c r="F42" s="443">
        <f>C42-E42</f>
        <v>2279</v>
      </c>
    </row>
    <row r="43" spans="1:6" ht="12.75">
      <c r="A43" s="36" t="s">
        <v>894</v>
      </c>
      <c r="B43" s="37"/>
      <c r="C43" s="441">
        <v>73</v>
      </c>
      <c r="D43" s="575">
        <v>0.0084</v>
      </c>
      <c r="E43" s="441"/>
      <c r="F43" s="443">
        <f>C43-E43</f>
        <v>73</v>
      </c>
    </row>
    <row r="44" spans="1:6" ht="15.75" customHeight="1">
      <c r="A44" s="38" t="s">
        <v>838</v>
      </c>
      <c r="B44" s="39" t="s">
        <v>839</v>
      </c>
      <c r="C44" s="429">
        <f>SUM(C29:C43)</f>
        <v>4110</v>
      </c>
      <c r="D44" s="577"/>
      <c r="E44" s="429">
        <f>SUM(E29:E41)</f>
        <v>6</v>
      </c>
      <c r="F44" s="442">
        <f>SUM(F29:F43)</f>
        <v>4104</v>
      </c>
    </row>
    <row r="45" spans="1:6" ht="13.5">
      <c r="A45" s="41" t="s">
        <v>840</v>
      </c>
      <c r="B45" s="39" t="s">
        <v>841</v>
      </c>
      <c r="C45" s="429">
        <f>C44+C27+C20</f>
        <v>32317</v>
      </c>
      <c r="D45" s="577"/>
      <c r="E45" s="429">
        <f>E44+E28+E23</f>
        <v>6</v>
      </c>
      <c r="F45" s="442">
        <f>F44+F28+F23+F27+F20</f>
        <v>32311</v>
      </c>
    </row>
    <row r="46" spans="1:6" ht="12.75">
      <c r="A46" s="34" t="s">
        <v>842</v>
      </c>
      <c r="B46" s="39"/>
      <c r="C46" s="429"/>
      <c r="D46" s="577"/>
      <c r="E46" s="429"/>
      <c r="F46" s="442"/>
    </row>
    <row r="47" spans="1:6" ht="12.75">
      <c r="A47" s="36" t="s">
        <v>830</v>
      </c>
      <c r="B47" s="40"/>
      <c r="C47" s="429"/>
      <c r="D47" s="577"/>
      <c r="E47" s="429"/>
      <c r="F47" s="442"/>
    </row>
    <row r="48" spans="1:6" ht="12.75">
      <c r="A48" s="36">
        <v>1</v>
      </c>
      <c r="B48" s="40"/>
      <c r="C48" s="441"/>
      <c r="D48" s="575"/>
      <c r="E48" s="441"/>
      <c r="F48" s="443">
        <f>C48-E48</f>
        <v>0</v>
      </c>
    </row>
    <row r="49" spans="1:6" ht="12.75">
      <c r="A49" s="36" t="s">
        <v>831</v>
      </c>
      <c r="B49" s="40"/>
      <c r="C49" s="441"/>
      <c r="D49" s="575"/>
      <c r="E49" s="441"/>
      <c r="F49" s="443">
        <f>C49-E49</f>
        <v>0</v>
      </c>
    </row>
    <row r="50" spans="1:6" ht="13.5">
      <c r="A50" s="38" t="s">
        <v>565</v>
      </c>
      <c r="B50" s="39" t="s">
        <v>843</v>
      </c>
      <c r="C50" s="429">
        <f>SUM(C48:C49)</f>
        <v>0</v>
      </c>
      <c r="D50" s="577"/>
      <c r="E50" s="429">
        <f>SUM(E48:E49)</f>
        <v>0</v>
      </c>
      <c r="F50" s="442">
        <f>SUM(F48:F49)</f>
        <v>0</v>
      </c>
    </row>
    <row r="51" spans="1:6" ht="12.75">
      <c r="A51" s="36" t="s">
        <v>833</v>
      </c>
      <c r="B51" s="40"/>
      <c r="C51" s="429"/>
      <c r="D51" s="577"/>
      <c r="E51" s="429"/>
      <c r="F51" s="442"/>
    </row>
    <row r="52" spans="1:6" ht="12.75">
      <c r="A52" s="36" t="s">
        <v>544</v>
      </c>
      <c r="B52" s="40"/>
      <c r="C52" s="441"/>
      <c r="D52" s="575"/>
      <c r="E52" s="441"/>
      <c r="F52" s="443">
        <f>C52-E52</f>
        <v>0</v>
      </c>
    </row>
    <row r="53" spans="1:6" ht="12" customHeight="1">
      <c r="A53" s="36" t="s">
        <v>547</v>
      </c>
      <c r="B53" s="40"/>
      <c r="C53" s="441"/>
      <c r="D53" s="575"/>
      <c r="E53" s="441"/>
      <c r="F53" s="443">
        <f>C53-E53</f>
        <v>0</v>
      </c>
    </row>
    <row r="54" spans="1:6" ht="13.5">
      <c r="A54" s="38" t="s">
        <v>582</v>
      </c>
      <c r="B54" s="39" t="s">
        <v>844</v>
      </c>
      <c r="C54" s="429">
        <f>SUM(C52:C53)</f>
        <v>0</v>
      </c>
      <c r="D54" s="577"/>
      <c r="E54" s="429">
        <f>SUM(E52:E53)</f>
        <v>0</v>
      </c>
      <c r="F54" s="442">
        <f>SUM(F52:F53)</f>
        <v>0</v>
      </c>
    </row>
    <row r="55" spans="1:6" ht="12.75">
      <c r="A55" s="36" t="s">
        <v>835</v>
      </c>
      <c r="B55" s="40"/>
      <c r="C55" s="429"/>
      <c r="D55" s="577"/>
      <c r="E55" s="429"/>
      <c r="F55" s="442"/>
    </row>
    <row r="56" spans="1:6" ht="12.75">
      <c r="A56" s="36" t="s">
        <v>544</v>
      </c>
      <c r="B56" s="40"/>
      <c r="C56" s="441"/>
      <c r="D56" s="575"/>
      <c r="E56" s="441"/>
      <c r="F56" s="443">
        <f>C56-E56</f>
        <v>0</v>
      </c>
    </row>
    <row r="57" spans="1:6" ht="12.75">
      <c r="A57" s="36" t="s">
        <v>547</v>
      </c>
      <c r="B57" s="40"/>
      <c r="C57" s="441"/>
      <c r="D57" s="575"/>
      <c r="E57" s="441"/>
      <c r="F57" s="443">
        <f>C57-E57</f>
        <v>0</v>
      </c>
    </row>
    <row r="58" spans="1:6" ht="12" customHeight="1">
      <c r="A58" s="38" t="s">
        <v>601</v>
      </c>
      <c r="B58" s="39" t="s">
        <v>845</v>
      </c>
      <c r="C58" s="429">
        <f>SUM(C56:C57)</f>
        <v>0</v>
      </c>
      <c r="D58" s="577"/>
      <c r="E58" s="429">
        <f>SUM(E56:E57)</f>
        <v>0</v>
      </c>
      <c r="F58" s="442">
        <f>SUM(F56:F57)</f>
        <v>0</v>
      </c>
    </row>
    <row r="59" spans="1:6" ht="12.75">
      <c r="A59" s="36" t="s">
        <v>837</v>
      </c>
      <c r="B59" s="40"/>
      <c r="C59" s="429"/>
      <c r="D59" s="577"/>
      <c r="E59" s="429"/>
      <c r="F59" s="442"/>
    </row>
    <row r="60" spans="1:16" ht="11.25" customHeight="1">
      <c r="A60" s="36">
        <v>1</v>
      </c>
      <c r="B60" s="37"/>
      <c r="C60" s="441"/>
      <c r="D60" s="575"/>
      <c r="E60" s="441"/>
      <c r="F60" s="443">
        <f>C60-E60</f>
        <v>0</v>
      </c>
      <c r="G60" s="516"/>
      <c r="H60" s="516"/>
      <c r="I60" s="516"/>
      <c r="J60" s="516"/>
      <c r="K60" s="516"/>
      <c r="L60" s="516"/>
      <c r="M60" s="516"/>
      <c r="N60" s="516"/>
      <c r="O60" s="516"/>
      <c r="P60" s="516"/>
    </row>
    <row r="61" spans="1:6" ht="15" customHeight="1">
      <c r="A61" s="36" t="s">
        <v>547</v>
      </c>
      <c r="B61" s="40"/>
      <c r="C61" s="441"/>
      <c r="D61" s="575"/>
      <c r="E61" s="441"/>
      <c r="F61" s="443">
        <f>C61-E61</f>
        <v>0</v>
      </c>
    </row>
    <row r="62" spans="1:6" ht="13.5">
      <c r="A62" s="38" t="s">
        <v>838</v>
      </c>
      <c r="B62" s="39" t="s">
        <v>846</v>
      </c>
      <c r="C62" s="429">
        <f>SUM(C60:C61)</f>
        <v>0</v>
      </c>
      <c r="D62" s="577"/>
      <c r="E62" s="429">
        <f>SUM(E60:E61)</f>
        <v>0</v>
      </c>
      <c r="F62" s="442">
        <f>SUM(F60:F61)</f>
        <v>0</v>
      </c>
    </row>
    <row r="63" spans="1:6" ht="13.5">
      <c r="A63" s="41" t="s">
        <v>847</v>
      </c>
      <c r="B63" s="39" t="s">
        <v>848</v>
      </c>
      <c r="C63" s="429">
        <f>C62+C58+C54+C50</f>
        <v>0</v>
      </c>
      <c r="D63" s="577"/>
      <c r="E63" s="429">
        <f>E62+E58+E54+E50</f>
        <v>0</v>
      </c>
      <c r="F63" s="442">
        <f>F62+F58+F54+F50</f>
        <v>0</v>
      </c>
    </row>
    <row r="64" spans="1:6" ht="19.5" customHeight="1">
      <c r="A64" s="42"/>
      <c r="B64" s="43"/>
      <c r="C64" s="44"/>
      <c r="D64" s="44"/>
      <c r="E64" s="44"/>
      <c r="F64" s="44"/>
    </row>
    <row r="65" spans="1:6" ht="12.75">
      <c r="A65" s="452" t="s">
        <v>898</v>
      </c>
      <c r="B65" s="453"/>
      <c r="C65" s="634" t="s">
        <v>849</v>
      </c>
      <c r="D65" s="634"/>
      <c r="E65" s="634"/>
      <c r="F65" s="634"/>
    </row>
    <row r="66" spans="1:6" ht="12.75">
      <c r="A66" s="517"/>
      <c r="B66" s="518"/>
      <c r="C66" s="517" t="s">
        <v>866</v>
      </c>
      <c r="D66" s="517"/>
      <c r="E66" s="517"/>
      <c r="F66" s="517"/>
    </row>
    <row r="67" spans="1:6" ht="12.75">
      <c r="A67" s="517"/>
      <c r="B67" s="518"/>
      <c r="C67" s="634" t="s">
        <v>857</v>
      </c>
      <c r="D67" s="634"/>
      <c r="E67" s="634"/>
      <c r="F67" s="634"/>
    </row>
    <row r="68" spans="3:5" ht="12.75">
      <c r="C68" s="517" t="s">
        <v>867</v>
      </c>
      <c r="E68" s="517"/>
    </row>
  </sheetData>
  <sheetProtection/>
  <mergeCells count="4">
    <mergeCell ref="B5:D5"/>
    <mergeCell ref="B6:C6"/>
    <mergeCell ref="C67:F67"/>
    <mergeCell ref="C65:F6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:F61 C48:F49 C52:F53 C56:F57 C38:D39 F38:F39 C40:F43 C12:F19 C29:F37 C25:F26 C22:F2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</cp:lastModifiedBy>
  <cp:lastPrinted>2014-05-28T07:56:24Z</cp:lastPrinted>
  <dcterms:created xsi:type="dcterms:W3CDTF">2000-06-29T12:02:40Z</dcterms:created>
  <dcterms:modified xsi:type="dcterms:W3CDTF">2014-05-28T07:58:58Z</dcterms:modified>
  <cp:category/>
  <cp:version/>
  <cp:contentType/>
  <cp:contentStatus/>
</cp:coreProperties>
</file>