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<sst xmlns="http://schemas.openxmlformats.org/spreadsheetml/2006/main" count="1060" uniqueCount="872">
  <si>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</si>
  <si>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</si>
  <si>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</si>
  <si>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</si>
  <si>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</si>
  <si>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</si>
  <si>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</si>
  <si>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</si>
  <si>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</si>
  <si>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</si>
  <si>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</si>
  <si>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</si>
  <si>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</si>
  <si>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</si>
  <si>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</si>
  <si>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</si>
  <si>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</si>
  <si>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</si>
  <si>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</si>
  <si>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</si>
  <si>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</si>
  <si>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</si>
  <si>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</si>
  <si>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</si>
  <si>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</si>
  <si>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</si>
  <si>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</si>
  <si>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</si>
  <si>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</si>
  <si>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</si>
  <si>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</si>
  <si>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</si>
  <si>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</si>
  <si>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</si>
  <si>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</si>
  <si>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</si>
  <si>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</si>
  <si>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</si>
  <si>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</si>
  <si>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</si>
  <si>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</si>
  <si>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</si>
  <si>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</si>
  <si>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</si>
  <si>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</si>
  <si>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</si>
  <si>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</si>
  <si>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</si>
  <si>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</si>
  <si>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</si>
  <si>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</si>
  <si>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</si>
  <si>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</si>
  <si>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</si>
  <si>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</si>
  <si>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</si>
  <si>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</si>
  <si>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</si>
  <si>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</si>
  <si>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</si>
  <si>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</si>
  <si>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</si>
  <si>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</si>
  <si>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</si>
  <si>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</si>
  <si>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</si>
  <si>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</si>
  <si>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</si>
  <si>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</si>
  <si>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</si>
  <si>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</si>
  <si>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</si>
  <si>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</si>
  <si>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</si>
  <si>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</si>
  <si>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</si>
  <si>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</si>
  <si>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</si>
  <si>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</si>
  <si>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</si>
  <si>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</si>
  <si>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</si>
  <si>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</si>
  <si>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</si>
  <si>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</si>
  <si>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</si>
  <si>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</si>
  <si>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</si>
  <si>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</si>
  <si>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</si>
  <si>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</si>
  <si>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</si>
  <si>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</si>
  <si>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</si>
  <si>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</si>
  <si>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</si>
  <si>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</si>
  <si>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</si>
  <si>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</si>
  <si>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</si>
  <si>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</si>
  <si>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</si>
  <si>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</si>
  <si>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</si>
  <si>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</si>
  <si>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</si>
  <si>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</si>
  <si>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</si>
  <si>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</si>
  <si>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</si>
  <si>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</si>
  <si>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</si>
  <si>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</si>
  <si>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</si>
  <si>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</si>
  <si>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</si>
  <si>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</si>
  <si>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</si>
  <si>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</si>
  <si>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</si>
  <si>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</si>
  <si>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</si>
  <si>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</si>
  <si>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</si>
  <si>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</si>
  <si>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</si>
  <si>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</si>
  <si>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</si>
  <si>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</si>
  <si>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</si>
  <si>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</si>
  <si>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</si>
  <si>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</si>
  <si>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</si>
  <si>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</si>
  <si>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</si>
  <si>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</si>
  <si>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</si>
  <si>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</si>
  <si>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</si>
  <si>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</si>
  <si>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</si>
  <si>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</si>
  <si>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</si>
  <si>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</si>
  <si>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</si>
  <si>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</si>
  <si>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</si>
  <si>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</si>
  <si>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</si>
  <si>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</si>
  <si>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</si>
  <si>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</si>
  <si>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</si>
  <si>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</si>
  <si>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</si>
  <si>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</si>
  <si>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</si>
  <si>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</si>
  <si>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</si>
  <si>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</si>
  <si>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</si>
  <si>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</si>
  <si>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</si>
  <si>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</si>
  <si>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</si>
  <si>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</si>
  <si>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</si>
  <si>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</si>
  <si>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</si>
  <si>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</si>
  <si>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</si>
  <si>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</si>
  <si>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</si>
  <si>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</si>
  <si>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</si>
  <si>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</si>
  <si>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</si>
  <si>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</si>
  <si>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</si>
  <si>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</si>
  <si>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</si>
  <si>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</si>
  <si>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</si>
  <si>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</si>
  <si>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</si>
  <si>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</si>
  <si>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</si>
  <si>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</si>
  <si>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</si>
  <si>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</si>
  <si>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</si>
  <si>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</si>
  <si>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</si>
  <si>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</si>
  <si>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</si>
  <si>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</si>
  <si>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</si>
  <si>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</si>
  <si>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</si>
  <si>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</si>
  <si>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</si>
  <si>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</si>
  <si>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</si>
  <si>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</si>
  <si>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</si>
  <si>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</si>
  <si>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</si>
  <si>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</si>
  <si>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</si>
  <si>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</si>
  <si>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</si>
  <si>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</si>
  <si>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</si>
  <si>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</si>
  <si>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</si>
  <si>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</si>
  <si>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</si>
  <si>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</si>
  <si>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</si>
  <si>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</si>
  <si>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</si>
  <si>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</si>
  <si>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</si>
  <si>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</si>
  <si>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</si>
  <si>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</si>
  <si>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</si>
  <si>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</si>
  <si>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</si>
  <si>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</si>
  <si>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</si>
  <si>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</si>
  <si>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</si>
  <si>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</si>
  <si>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</si>
  <si>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</si>
  <si>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</si>
  <si>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</si>
  <si>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</si>
  <si>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</si>
  <si>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</si>
  <si>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</si>
  <si>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</si>
  <si>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</si>
  <si>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</si>
  <si>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</si>
  <si>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</si>
  <si>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</si>
  <si>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</si>
  <si>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</si>
  <si>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</si>
  <si>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</si>
  <si>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</si>
  <si>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</si>
  <si>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</si>
  <si>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</si>
  <si>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</si>
  <si>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</si>
  <si>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</si>
  <si>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</si>
  <si>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</si>
  <si>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</si>
  <si>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</si>
  <si>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</si>
  <si>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</si>
  <si>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</si>
  <si>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</si>
  <si>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</si>
  <si>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</si>
  <si>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</si>
  <si>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</si>
  <si>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</si>
  <si>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</si>
  <si>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</si>
  <si>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</si>
  <si>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</si>
  <si>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</si>
  <si>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</si>
  <si>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</si>
  <si>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</si>
  <si>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</si>
  <si>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</si>
  <si>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</si>
  <si>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</si>
  <si>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</si>
  <si>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</si>
  <si>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</si>
  <si>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</si>
  <si>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</si>
  <si>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</si>
  <si>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</si>
  <si>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</si>
  <si>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</si>
  <si>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</si>
  <si>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</si>
  <si>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</si>
  <si>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</si>
  <si>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</si>
  <si>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</si>
  <si>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</si>
  <si>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</si>
  <si>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</si>
  <si>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</si>
  <si>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</si>
  <si>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</si>
  <si>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</si>
  <si>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</si>
  <si>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</si>
  <si>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</si>
  <si>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</si>
  <si>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</si>
  <si>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</si>
  <si>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</si>
  <si>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</si>
  <si>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</si>
  <si>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</si>
  <si>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</si>
  <si>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</si>
  <si>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</si>
  <si>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</si>
  <si>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</si>
  <si>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</si>
  <si>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</si>
  <si>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</si>
  <si>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</si>
  <si>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</si>
  <si>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</si>
  <si>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</si>
  <si>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</si>
  <si>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</si>
  <si>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</si>
  <si>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</si>
  <si>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</si>
  <si>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</si>
  <si>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</si>
  <si>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</si>
  <si>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</si>
  <si>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</si>
  <si>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</si>
  <si>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</si>
  <si>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</si>
  <si>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</si>
  <si>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</si>
  <si>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</si>
  <si>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</si>
  <si>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</si>
  <si>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</si>
  <si>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</si>
  <si>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</si>
  <si>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</si>
  <si>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</si>
  <si>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</si>
  <si>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</si>
  <si>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</si>
  <si>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</si>
  <si>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</si>
  <si>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</si>
  <si>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</si>
  <si>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</si>
  <si>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</si>
  <si>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</si>
  <si>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</si>
  <si>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</si>
  <si>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</si>
  <si>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</si>
  <si>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</si>
  <si>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</si>
  <si>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</si>
  <si>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</si>
  <si>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</si>
  <si>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</si>
  <si>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</si>
  <si>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</si>
  <si>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</si>
  <si>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</si>
  <si>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</si>
  <si>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</si>
  <si>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</si>
  <si>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</si>
  <si>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</si>
  <si>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</si>
  <si>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</si>
  <si>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</si>
  <si>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</si>
  <si>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</si>
  <si>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</si>
  <si>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</si>
  <si>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</si>
  <si>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</si>
  <si>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</si>
  <si>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</si>
  <si>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</si>
  <si>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</si>
  <si>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</si>
  <si>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</si>
  <si>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</si>
  <si>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</si>
  <si>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</si>
  <si>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</si>
  <si>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</si>
  <si>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</si>
  <si>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</si>
  <si>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</si>
  <si>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</si>
  <si>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</si>
  <si>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</si>
  <si>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</si>
  <si>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</si>
  <si>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</si>
  <si>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</si>
  <si>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</si>
  <si>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</si>
  <si>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</si>
  <si>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</si>
  <si>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</si>
  <si>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</si>
  <si>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</si>
  <si>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</si>
  <si>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</si>
  <si>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</si>
  <si>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</si>
  <si>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</si>
  <si>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</si>
  <si>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</si>
  <si>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</si>
  <si>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</si>
  <si>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</si>
  <si>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</si>
  <si>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</si>
  <si>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</si>
  <si>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</si>
  <si>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</si>
  <si>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</si>
  <si>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</si>
  <si>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</si>
  <si>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</si>
  <si>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</si>
  <si>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</si>
  <si>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</si>
  <si>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</si>
  <si>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</si>
  <si>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</si>
  <si>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</si>
  <si>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</si>
  <si>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</si>
  <si>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</si>
  <si>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</si>
  <si>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</si>
  <si>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</si>
  <si>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</si>
  <si>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</si>
  <si>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</si>
  <si>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</si>
  <si>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</si>
  <si>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</si>
  <si>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</si>
  <si>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</si>
  <si>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</si>
  <si>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</si>
  <si>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</si>
  <si>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</si>
  <si>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</si>
  <si>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</si>
  <si>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</si>
  <si>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</si>
  <si>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</si>
  <si>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</si>
  <si>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</si>
  <si>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</si>
  <si>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</si>
  <si>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</si>
  <si>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</si>
  <si>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</si>
  <si>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</si>
  <si>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</si>
  <si>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</si>
  <si>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</si>
  <si>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</si>
  <si>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</si>
  <si>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</si>
  <si>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</si>
  <si>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</si>
  <si>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</si>
  <si>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</si>
  <si>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</si>
  <si>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</si>
  <si>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</si>
  <si>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</si>
  <si>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</si>
  <si>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</si>
  <si>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</si>
  <si>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</si>
  <si>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</si>
  <si>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</si>
  <si>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</si>
  <si>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</si>
  <si>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</si>
  <si>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</si>
  <si>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</si>
  <si>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</si>
  <si>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</si>
  <si>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</si>
  <si>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</si>
  <si>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</si>
  <si>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</si>
  <si>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</si>
  <si>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</si>
  <si>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</si>
  <si>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</si>
  <si>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</si>
  <si>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</si>
  <si>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</si>
  <si>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</si>
  <si>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</si>
  <si>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</si>
  <si>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</si>
  <si>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</si>
  <si>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</si>
  <si>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</si>
  <si>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</si>
  <si>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</si>
  <si>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</si>
  <si>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</si>
  <si>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</si>
  <si>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</si>
  <si>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</si>
  <si>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</si>
  <si>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</si>
  <si>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</si>
  <si>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</si>
  <si>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</si>
  <si>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</si>
  <si>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</si>
  <si>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</si>
  <si>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</si>
  <si>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</si>
  <si>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</si>
  <si>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</si>
  <si>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</si>
  <si>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</si>
  <si>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</si>
  <si>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</si>
  <si>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</si>
  <si>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</si>
  <si>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</si>
  <si>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</si>
  <si>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</si>
  <si>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</si>
  <si>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</si>
  <si>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</si>
  <si>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</si>
  <si>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</si>
  <si>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</si>
  <si>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</si>
  <si>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</si>
  <si>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</si>
  <si>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</si>
  <si>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</si>
  <si>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</si>
  <si>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</si>
  <si>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</si>
  <si>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</si>
  <si>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</si>
  <si>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</si>
  <si>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</si>
  <si>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</si>
  <si>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</si>
  <si>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</si>
  <si>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</si>
  <si>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</si>
  <si>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</si>
  <si>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</si>
  <si>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</si>
  <si>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</si>
  <si>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</si>
  <si>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</si>
  <si>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</si>
  <si>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</si>
  <si>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</si>
  <si>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</si>
  <si>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</si>
  <si>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</si>
  <si>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</si>
  <si>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</si>
  <si>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</si>
  <si>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</si>
  <si>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</si>
  <si>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</si>
  <si>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</si>
  <si>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</si>
  <si>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</si>
  <si>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</si>
  <si>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</si>
  <si>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</si>
  <si>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</si>
  <si>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</si>
  <si>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</si>
  <si>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</si>
  <si>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</si>
  <si>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</si>
  <si>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</si>
  <si>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</si>
  <si>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</si>
  <si>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</si>
  <si>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</si>
  <si>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</si>
  <si>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</si>
  <si>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</si>
  <si>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</si>
  <si>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</si>
  <si>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</si>
  <si>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</si>
  <si>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</si>
  <si>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</si>
  <si>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</si>
  <si>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</si>
  <si>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</si>
  <si>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</si>
  <si>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</si>
  <si>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</si>
  <si>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</si>
  <si>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</si>
  <si>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</si>
  <si>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</si>
  <si>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</si>
  <si>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</si>
  <si>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</si>
  <si>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</si>
  <si>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</si>
  <si>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</si>
  <si>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</si>
  <si>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</si>
  <si>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</si>
  <si>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</si>
  <si>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</si>
  <si>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</si>
  <si>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</si>
  <si>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</si>
  <si>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</si>
  <si>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</si>
  <si>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</si>
  <si>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</si>
  <si>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</si>
  <si>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</si>
  <si>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</si>
  <si>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</si>
  <si>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</si>
  <si>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</si>
  <si>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</si>
  <si>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</si>
  <si>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</si>
  <si>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</si>
  <si>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</si>
  <si>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</si>
  <si>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</si>
  <si>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</si>
  <si>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</si>
  <si>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</si>
  <si>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</si>
  <si>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</si>
  <si>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</si>
  <si>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</si>
  <si>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</si>
  <si>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</si>
  <si>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</si>
  <si>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</si>
  <si>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</si>
  <si>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</si>
  <si>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</si>
  <si>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</si>
  <si>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</si>
  <si>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</si>
  <si>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</si>
  <si>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</si>
  <si>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</si>
  <si>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</si>
  <si>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</si>
  <si>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</si>
  <si>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</si>
  <si>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</si>
  <si>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</si>
  <si>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</si>
  <si>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</si>
  <si>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</si>
  <si>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</si>
  <si>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</si>
  <si>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</si>
  <si>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</si>
  <si>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</si>
  <si>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</si>
  <si>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</si>
  <si>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</si>
  <si>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</si>
  <si>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</si>
  <si>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</si>
  <si>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</si>
  <si>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</si>
  <si>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</si>
  <si>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</si>
  <si>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</si>
  <si>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</si>
  <si>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</si>
  <si>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</si>
  <si>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</si>
  <si>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</si>
  <si>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</si>
  <si>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</si>
  <si>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</si>
  <si>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</si>
  <si>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</si>
  <si>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</si>
  <si>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</si>
  <si>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</si>
  <si>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</si>
  <si>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</si>
  <si>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</si>
  <si>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</si>
  <si>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</si>
  <si>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</si>
  <si>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</si>
  <si>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</si>
  <si>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</si>
  <si>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</si>
  <si>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</si>
  <si>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</si>
  <si>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</si>
  <si>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</si>
  <si>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</si>
  <si>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</si>
  <si>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</si>
  <si>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</si>
  <si>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</si>
  <si>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</si>
  <si>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</si>
  <si>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</si>
  <si>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</si>
  <si>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</si>
  <si>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</si>
  <si>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</si>
  <si>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</si>
  <si>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</si>
  <si>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</si>
  <si>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</si>
  <si>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</si>
  <si>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</si>
  <si>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</si>
  <si>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</si>
  <si>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</si>
  <si>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</si>
  <si>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</si>
  <si>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</si>
  <si>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</si>
  <si>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</si>
  <si>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</si>
  <si>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</si>
  <si>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</si>
  <si>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</si>
  <si>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</si>
  <si>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</si>
  <si>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</si>
  <si>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</si>
  <si>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</si>
  <si>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</si>
  <si>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</si>
  <si>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</si>
  <si>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</si>
  <si>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</si>
  <si>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</si>
  <si>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</si>
  <si>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</si>
  <si>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</si>
  <si>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</si>
  <si>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</si>
  <si>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</si>
  <si>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</si>
  <si>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</si>
  <si>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</si>
  <si>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</si>
  <si>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</si>
  <si>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</si>
  <si>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</si>
  <si>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</si>
  <si>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</si>
  <si>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</si>
  <si>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</si>
  <si>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</si>
  <si>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</si>
  <si>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</si>
  <si>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</si>
  <si>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</si>
  <si>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</si>
  <si>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</si>
  <si>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</si>
  <si>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</si>
  <si>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</si>
  <si>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</si>
  <si>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</si>
  <si>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</si>
  <si>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</si>
  <si>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</si>
  <si>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</si>
  <si>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</si>
  <si>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</si>
  <si>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</si>
  <si>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</si>
  <si>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</si>
  <si>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</si>
  <si>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</si>
  <si>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</si>
  <si>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</si>
  <si>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</si>
  <si>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</si>
  <si>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</si>
  <si>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</si>
  <si>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</si>
  <si>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</si>
  <si>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</si>
  <si>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</si>
  <si>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</si>
  <si>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</si>
  <si>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</si>
  <si>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</si>
  <si>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</si>
  <si>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</si>
  <si>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</si>
  <si>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</si>
  <si>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</si>
  <si>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</si>
  <si>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</si>
  <si>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</si>
  <si>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</si>
  <si>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</si>
  <si>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</si>
  <si>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</si>
  <si>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</si>
  <si>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</si>
  <si>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</si>
  <si>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</si>
  <si>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</si>
  <si>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</si>
  <si>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</si>
  <si>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</si>
  <si>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</si>
  <si>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</si>
  <si>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</si>
  <si>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</si>
  <si>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</si>
  <si>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</si>
  <si>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</si>
  <si>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</si>
  <si>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</si>
  <si>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</si>
  <si>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</si>
  <si>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</si>
  <si>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</si>
  <si>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</si>
  <si>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</si>
  <si>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</si>
  <si>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</si>
  <si>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</si>
  <si>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</si>
  <si>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</si>
  <si>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"ХЕЛТ ЕНД УЕЛНЕС" АДСИЦ</t>
  </si>
  <si>
    <t xml:space="preserve">Вид на отчета: неконсолидиран- междинен </t>
  </si>
  <si>
    <t xml:space="preserve">31.12.2010Г. </t>
  </si>
  <si>
    <t>Дата на съставяне: 20.01.2011г.</t>
  </si>
  <si>
    <t>20.01.2011г.</t>
  </si>
  <si>
    <t xml:space="preserve">Дата на съставяне:  20.01.2011г.                                  </t>
  </si>
  <si>
    <t xml:space="preserve">Дата  на съставяне:20.01.2011г.                                                                                                                                </t>
  </si>
  <si>
    <t xml:space="preserve">Дата на съставяне:20.01.2011г.                         </t>
  </si>
  <si>
    <t>Дата на съставяне:20.01.2011г.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</si>
</sst>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8">
      <selection activeCell="C25" sqref="C25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863</v>
      </c>
      <c r="F3" s="217" t="s">
        <v>2</v>
      </c>
      <c r="G3" s="172"/>
      <c r="H3" s="461">
        <v>175130852</v>
      </c>
    </row>
    <row r="4" spans="1:8" ht="15">
      <c r="A4" s="575" t="s">
        <v>864</v>
      </c>
      <c r="B4" s="581"/>
      <c r="C4" s="581"/>
      <c r="D4" s="581"/>
      <c r="E4" s="504" t="s">
        <v>158</v>
      </c>
      <c r="F4" s="577" t="s">
        <v>3</v>
      </c>
      <c r="G4" s="578"/>
      <c r="H4" s="461" t="s">
        <v>158</v>
      </c>
    </row>
    <row r="5" spans="1:8" ht="15">
      <c r="A5" s="575" t="s">
        <v>4</v>
      </c>
      <c r="B5" s="576"/>
      <c r="C5" s="576"/>
      <c r="D5" s="576"/>
      <c r="E5" s="505" t="s">
        <v>865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64959</v>
      </c>
      <c r="D11" s="151">
        <v>66407</v>
      </c>
      <c r="E11" s="237" t="s">
        <v>21</v>
      </c>
      <c r="F11" s="242" t="s">
        <v>22</v>
      </c>
      <c r="G11" s="152">
        <v>2478</v>
      </c>
      <c r="H11" s="152">
        <v>2478</v>
      </c>
    </row>
    <row r="12" spans="1:8" ht="15">
      <c r="A12" s="235" t="s">
        <v>23</v>
      </c>
      <c r="B12" s="241" t="s">
        <v>24</v>
      </c>
      <c r="C12" s="151">
        <v>257</v>
      </c>
      <c r="D12" s="151">
        <v>5721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5</v>
      </c>
      <c r="D13" s="151">
        <v>16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9</v>
      </c>
      <c r="D15" s="151">
        <v>14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4</v>
      </c>
      <c r="D16" s="151">
        <v>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32580</v>
      </c>
      <c r="D17" s="151">
        <v>21803</v>
      </c>
      <c r="E17" s="243" t="s">
        <v>45</v>
      </c>
      <c r="F17" s="245" t="s">
        <v>46</v>
      </c>
      <c r="G17" s="154">
        <f>G11+G14+G15+G16</f>
        <v>2478</v>
      </c>
      <c r="H17" s="154">
        <f>H11+H14+H15+H16</f>
        <v>2478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97814</v>
      </c>
      <c r="D19" s="155">
        <f>SUM(D11:D18)</f>
        <v>93963</v>
      </c>
      <c r="E19" s="237" t="s">
        <v>52</v>
      </c>
      <c r="F19" s="242" t="s">
        <v>53</v>
      </c>
      <c r="G19" s="152">
        <v>6011</v>
      </c>
      <c r="H19" s="152">
        <v>6011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6905</v>
      </c>
      <c r="D20" s="151"/>
      <c r="E20" s="237" t="s">
        <v>56</v>
      </c>
      <c r="F20" s="242" t="s">
        <v>57</v>
      </c>
      <c r="G20" s="158">
        <v>6343</v>
      </c>
      <c r="H20" s="158">
        <v>6343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2</v>
      </c>
      <c r="D24" s="151">
        <v>8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12354</v>
      </c>
      <c r="H25" s="154">
        <f>H19+H20+H21</f>
        <v>12354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</v>
      </c>
      <c r="D27" s="155">
        <f>SUM(D23:D26)</f>
        <v>8</v>
      </c>
      <c r="E27" s="253" t="s">
        <v>82</v>
      </c>
      <c r="F27" s="242" t="s">
        <v>83</v>
      </c>
      <c r="G27" s="154">
        <f>SUM(G28:G30)</f>
        <v>-21787</v>
      </c>
      <c r="H27" s="154">
        <f>SUM(H28:H30)</f>
        <v>-3724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-21787</v>
      </c>
      <c r="H29" s="316">
        <v>-3724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-2926</v>
      </c>
      <c r="H32" s="316">
        <v>-18063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-24713</v>
      </c>
      <c r="H33" s="154">
        <f>H27+H31+H32</f>
        <v>-21787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>
        <v>4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-9881</v>
      </c>
      <c r="H36" s="154">
        <f>H25+H17+H33</f>
        <v>-6955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24563</v>
      </c>
      <c r="H44" s="152">
        <v>34043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43028</v>
      </c>
      <c r="H47" s="152">
        <v>43028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67591</v>
      </c>
      <c r="H49" s="154">
        <f>SUM(H43:H48)</f>
        <v>77071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104721</v>
      </c>
      <c r="D55" s="155">
        <f>D19+D20+D21+D27+D32+D45+D51+D53+D54</f>
        <v>93975</v>
      </c>
      <c r="E55" s="237" t="s">
        <v>171</v>
      </c>
      <c r="F55" s="261" t="s">
        <v>172</v>
      </c>
      <c r="G55" s="154">
        <f>G49+G51+G52+G53+G54</f>
        <v>67591</v>
      </c>
      <c r="H55" s="154">
        <f>H49+H51+H52+H53+H54</f>
        <v>77071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211</v>
      </c>
      <c r="D58" s="151"/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2426</v>
      </c>
      <c r="H60" s="152">
        <v>2426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50754</v>
      </c>
      <c r="H61" s="154">
        <f>SUM(H62:H68)</f>
        <v>30560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211</v>
      </c>
      <c r="D64" s="155">
        <f>SUM(D58:D63)</f>
        <v>0</v>
      </c>
      <c r="E64" s="237" t="s">
        <v>199</v>
      </c>
      <c r="F64" s="242" t="s">
        <v>200</v>
      </c>
      <c r="G64" s="152">
        <v>271</v>
      </c>
      <c r="H64" s="152">
        <v>112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50469</v>
      </c>
      <c r="H65" s="152">
        <v>29983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8</v>
      </c>
      <c r="H66" s="152">
        <v>4</v>
      </c>
    </row>
    <row r="67" spans="1:8" ht="15">
      <c r="A67" s="235" t="s">
        <v>206</v>
      </c>
      <c r="B67" s="241" t="s">
        <v>207</v>
      </c>
      <c r="C67" s="151"/>
      <c r="D67" s="151">
        <v>401</v>
      </c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1284</v>
      </c>
      <c r="D68" s="151">
        <v>1284</v>
      </c>
      <c r="E68" s="237" t="s">
        <v>212</v>
      </c>
      <c r="F68" s="242" t="s">
        <v>213</v>
      </c>
      <c r="G68" s="152">
        <v>6</v>
      </c>
      <c r="H68" s="152">
        <v>461</v>
      </c>
    </row>
    <row r="69" spans="1:8" ht="15">
      <c r="A69" s="235" t="s">
        <v>214</v>
      </c>
      <c r="B69" s="241" t="s">
        <v>215</v>
      </c>
      <c r="C69" s="151">
        <v>4184</v>
      </c>
      <c r="D69" s="151">
        <v>2552</v>
      </c>
      <c r="E69" s="251" t="s">
        <v>77</v>
      </c>
      <c r="F69" s="242" t="s">
        <v>216</v>
      </c>
      <c r="G69" s="152">
        <v>4</v>
      </c>
      <c r="H69" s="152">
        <v>4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53184</v>
      </c>
      <c r="H71" s="161">
        <f>H59+H60+H61+H69+H70</f>
        <v>32990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48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87</v>
      </c>
      <c r="D74" s="151">
        <v>77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5603</v>
      </c>
      <c r="D75" s="155">
        <f>SUM(D67:D74)</f>
        <v>4314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53184</v>
      </c>
      <c r="H79" s="162">
        <f>H71+H74+H75+H76</f>
        <v>32990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16</v>
      </c>
      <c r="D87" s="151">
        <v>77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20</v>
      </c>
      <c r="D88" s="151">
        <v>10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323</v>
      </c>
      <c r="D89" s="151">
        <v>4730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359</v>
      </c>
      <c r="D91" s="155">
        <f>SUM(D87:D90)</f>
        <v>4817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6173</v>
      </c>
      <c r="D93" s="155">
        <f>D64+D75+D84+D91+D92</f>
        <v>9131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110894</v>
      </c>
      <c r="D94" s="164">
        <f>D93+D55</f>
        <v>103106</v>
      </c>
      <c r="E94" s="449" t="s">
        <v>269</v>
      </c>
      <c r="F94" s="289" t="s">
        <v>270</v>
      </c>
      <c r="G94" s="165">
        <f>G36+G39+G55+G79</f>
        <v>110894</v>
      </c>
      <c r="H94" s="165">
        <f>H36+H39+H55+H79</f>
        <v>103106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79" t="s">
        <v>272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855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H20" sqref="H20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"ХЕЛТ ЕНД УЕЛНЕС" АДСИЦ</v>
      </c>
      <c r="C2" s="584"/>
      <c r="D2" s="584"/>
      <c r="E2" s="584"/>
      <c r="F2" s="586" t="s">
        <v>2</v>
      </c>
      <c r="G2" s="586"/>
      <c r="H2" s="526">
        <f>'справка №1-БАЛАНС'!H3</f>
        <v>175130852</v>
      </c>
    </row>
    <row r="3" spans="1:8" ht="15">
      <c r="A3" s="467" t="s">
        <v>274</v>
      </c>
      <c r="B3" s="584" t="str">
        <f>'справка №1-БАЛАНС'!E4</f>
        <v> </v>
      </c>
      <c r="C3" s="584"/>
      <c r="D3" s="584"/>
      <c r="E3" s="584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5" t="str">
        <f>'справка №1-БАЛАНС'!E5</f>
        <v>31.12.2010Г. 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13</v>
      </c>
      <c r="D9" s="46">
        <v>399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1422</v>
      </c>
      <c r="D10" s="46">
        <v>1447</v>
      </c>
      <c r="E10" s="298" t="s">
        <v>288</v>
      </c>
      <c r="F10" s="549" t="s">
        <v>289</v>
      </c>
      <c r="G10" s="550">
        <v>1</v>
      </c>
      <c r="H10" s="550"/>
    </row>
    <row r="11" spans="1:8" ht="12">
      <c r="A11" s="298" t="s">
        <v>290</v>
      </c>
      <c r="B11" s="299" t="s">
        <v>291</v>
      </c>
      <c r="C11" s="46">
        <v>29</v>
      </c>
      <c r="D11" s="46">
        <v>25</v>
      </c>
      <c r="E11" s="300" t="s">
        <v>292</v>
      </c>
      <c r="F11" s="549" t="s">
        <v>293</v>
      </c>
      <c r="G11" s="550"/>
      <c r="H11" s="550">
        <v>358</v>
      </c>
    </row>
    <row r="12" spans="1:8" ht="12">
      <c r="A12" s="298" t="s">
        <v>294</v>
      </c>
      <c r="B12" s="299" t="s">
        <v>295</v>
      </c>
      <c r="C12" s="46">
        <v>62</v>
      </c>
      <c r="D12" s="46">
        <v>58</v>
      </c>
      <c r="E12" s="300" t="s">
        <v>77</v>
      </c>
      <c r="F12" s="549" t="s">
        <v>296</v>
      </c>
      <c r="G12" s="550">
        <v>265</v>
      </c>
      <c r="H12" s="550">
        <v>13902</v>
      </c>
    </row>
    <row r="13" spans="1:18" ht="12">
      <c r="A13" s="298" t="s">
        <v>297</v>
      </c>
      <c r="B13" s="299" t="s">
        <v>298</v>
      </c>
      <c r="C13" s="46">
        <v>7</v>
      </c>
      <c r="D13" s="46">
        <v>7</v>
      </c>
      <c r="E13" s="301" t="s">
        <v>50</v>
      </c>
      <c r="F13" s="551" t="s">
        <v>299</v>
      </c>
      <c r="G13" s="548">
        <f>SUM(G9:G12)</f>
        <v>266</v>
      </c>
      <c r="H13" s="548">
        <f>SUM(H9:H12)</f>
        <v>14260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>
        <v>9485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364</v>
      </c>
      <c r="D16" s="47">
        <v>20316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>
        <v>19485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1897</v>
      </c>
      <c r="D19" s="49">
        <f>SUM(D9:D15)+D16</f>
        <v>31737</v>
      </c>
      <c r="E19" s="304" t="s">
        <v>316</v>
      </c>
      <c r="F19" s="552" t="s">
        <v>317</v>
      </c>
      <c r="G19" s="550">
        <v>71</v>
      </c>
      <c r="H19" s="550">
        <v>84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670</v>
      </c>
      <c r="D22" s="46">
        <v>547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/>
      <c r="D24" s="46">
        <v>6</v>
      </c>
      <c r="E24" s="301" t="s">
        <v>102</v>
      </c>
      <c r="F24" s="554" t="s">
        <v>333</v>
      </c>
      <c r="G24" s="548">
        <f>SUM(G19:G23)</f>
        <v>71</v>
      </c>
      <c r="H24" s="548">
        <f>SUM(H19:H23)</f>
        <v>84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696</v>
      </c>
      <c r="D25" s="46">
        <v>117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1366</v>
      </c>
      <c r="D26" s="49">
        <f>SUM(D22:D25)</f>
        <v>670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3263</v>
      </c>
      <c r="D28" s="50">
        <f>D26+D19</f>
        <v>32407</v>
      </c>
      <c r="E28" s="127" t="s">
        <v>338</v>
      </c>
      <c r="F28" s="554" t="s">
        <v>339</v>
      </c>
      <c r="G28" s="548">
        <f>G13+G15+G24</f>
        <v>337</v>
      </c>
      <c r="H28" s="548">
        <f>H13+H15+H24</f>
        <v>14344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2926</v>
      </c>
      <c r="H30" s="53">
        <f>IF((D28-H28)&gt;0,D28-H28,0)</f>
        <v>18063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3263</v>
      </c>
      <c r="D33" s="49">
        <f>D28+D31+D32</f>
        <v>32407</v>
      </c>
      <c r="E33" s="127" t="s">
        <v>352</v>
      </c>
      <c r="F33" s="554" t="s">
        <v>353</v>
      </c>
      <c r="G33" s="53">
        <f>G32+G31+G28</f>
        <v>337</v>
      </c>
      <c r="H33" s="53">
        <f>H32+H31+H28</f>
        <v>14344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2926</v>
      </c>
      <c r="H34" s="548">
        <f>IF((D33-H33)&gt;0,D33-H33,0)</f>
        <v>18063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2926</v>
      </c>
      <c r="H39" s="559">
        <f>IF(H34&gt;0,IF(D35+H34&lt;0,0,D35+H34),IF(D34-D35&lt;0,D35-D34,0))</f>
        <v>18063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2926</v>
      </c>
      <c r="H41" s="52">
        <f>IF(D39=0,IF(H39-H40&gt;0,H39-H40+D40,0),IF(D39-D40&lt;0,D40-D39+H40,0))</f>
        <v>18063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3263</v>
      </c>
      <c r="D42" s="53">
        <f>D33+D35+D39</f>
        <v>32407</v>
      </c>
      <c r="E42" s="128" t="s">
        <v>379</v>
      </c>
      <c r="F42" s="129" t="s">
        <v>380</v>
      </c>
      <c r="G42" s="53">
        <f>G39+G33</f>
        <v>3263</v>
      </c>
      <c r="H42" s="53">
        <f>H39+H33</f>
        <v>32407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867</v>
      </c>
      <c r="C48" s="427" t="s">
        <v>381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48" sqref="C48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"ХЕЛТ ЕНД УЕЛНЕС" АДСИЦ</v>
      </c>
      <c r="C4" s="541" t="s">
        <v>2</v>
      </c>
      <c r="D4" s="541">
        <f>'справка №1-БАЛАНС'!H3</f>
        <v>175130852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31.12.2010Г.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24584</v>
      </c>
      <c r="D10" s="54">
        <v>16321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-9257</v>
      </c>
      <c r="D11" s="54">
        <v>-6866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-69</v>
      </c>
      <c r="D13" s="54">
        <v>-66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-3430</v>
      </c>
      <c r="D14" s="54">
        <v>-597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71</v>
      </c>
      <c r="D16" s="54">
        <v>84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-19</v>
      </c>
      <c r="D19" s="54">
        <v>-62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11880</v>
      </c>
      <c r="D20" s="55">
        <f>SUM(D10:D19)</f>
        <v>8808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-40789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14437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4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4</v>
      </c>
      <c r="D32" s="55">
        <f>SUM(D22:D31)</f>
        <v>-26352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7514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2300</v>
      </c>
      <c r="D36" s="54">
        <v>52340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-11780</v>
      </c>
      <c r="D37" s="54">
        <v>-33095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-6205</v>
      </c>
      <c r="D39" s="54">
        <v>-4864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-657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-16342</v>
      </c>
      <c r="D42" s="55">
        <f>SUM(D34:D41)</f>
        <v>21895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-4458</v>
      </c>
      <c r="D43" s="55">
        <f>D42+D32+D20</f>
        <v>4351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4817</v>
      </c>
      <c r="D44" s="132">
        <v>466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359</v>
      </c>
      <c r="D45" s="55">
        <f>D44+D43</f>
        <v>4817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36</v>
      </c>
      <c r="D46" s="56">
        <v>87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323</v>
      </c>
      <c r="D47" s="56">
        <v>4730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18" sqref="J18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"ХЕЛТ ЕНД УЕЛНЕС"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175130852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31.12.2010Г. 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2478</v>
      </c>
      <c r="D11" s="58">
        <f>'справка №1-БАЛАНС'!H19</f>
        <v>6011</v>
      </c>
      <c r="E11" s="58">
        <f>'справка №1-БАЛАНС'!H20</f>
        <v>6343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-21787</v>
      </c>
      <c r="K11" s="60"/>
      <c r="L11" s="344">
        <f>SUM(C11:K11)</f>
        <v>-6955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2478</v>
      </c>
      <c r="D15" s="61">
        <f aca="true" t="shared" si="2" ref="D15:M15">D11+D12</f>
        <v>6011</v>
      </c>
      <c r="E15" s="61">
        <f t="shared" si="2"/>
        <v>6343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-21787</v>
      </c>
      <c r="K15" s="61">
        <f t="shared" si="2"/>
        <v>0</v>
      </c>
      <c r="L15" s="344">
        <f t="shared" si="1"/>
        <v>-6955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-2926</v>
      </c>
      <c r="K16" s="60"/>
      <c r="L16" s="344">
        <f t="shared" si="1"/>
        <v>-2926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2478</v>
      </c>
      <c r="D29" s="59">
        <f aca="true" t="shared" si="6" ref="D29:M29">D17+D20+D21+D24+D28+D27+D15+D16</f>
        <v>6011</v>
      </c>
      <c r="E29" s="59">
        <f t="shared" si="6"/>
        <v>6343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-24713</v>
      </c>
      <c r="K29" s="59">
        <f t="shared" si="6"/>
        <v>0</v>
      </c>
      <c r="L29" s="344">
        <f t="shared" si="1"/>
        <v>-9881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2478</v>
      </c>
      <c r="D32" s="59">
        <f t="shared" si="7"/>
        <v>6011</v>
      </c>
      <c r="E32" s="59">
        <f t="shared" si="7"/>
        <v>6343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-24713</v>
      </c>
      <c r="K32" s="59">
        <f t="shared" si="7"/>
        <v>0</v>
      </c>
      <c r="L32" s="344">
        <f t="shared" si="1"/>
        <v>-9881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0" t="s">
        <v>521</v>
      </c>
      <c r="E38" s="590"/>
      <c r="F38" s="590"/>
      <c r="G38" s="590"/>
      <c r="H38" s="590"/>
      <c r="I38" s="590"/>
      <c r="J38" s="15" t="s">
        <v>857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0">
      <selection activeCell="L14" sqref="L1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383</v>
      </c>
      <c r="B2" s="603"/>
      <c r="C2" s="604" t="str">
        <f>'справка №1-БАЛАНС'!E3</f>
        <v>"ХЕЛТ ЕНД УЕЛНЕС" АДСИЦ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175130852</v>
      </c>
      <c r="P2" s="483"/>
      <c r="Q2" s="483"/>
      <c r="R2" s="526"/>
    </row>
    <row r="3" spans="1:18" ht="15">
      <c r="A3" s="602" t="s">
        <v>4</v>
      </c>
      <c r="B3" s="603"/>
      <c r="C3" s="605" t="str">
        <f>'справка №1-БАЛАНС'!E5</f>
        <v>31.12.2010Г. </v>
      </c>
      <c r="D3" s="605"/>
      <c r="E3" s="605"/>
      <c r="F3" s="485"/>
      <c r="G3" s="485"/>
      <c r="H3" s="485"/>
      <c r="I3" s="485"/>
      <c r="J3" s="485"/>
      <c r="K3" s="485"/>
      <c r="L3" s="485"/>
      <c r="M3" s="606" t="s">
        <v>3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6" t="s">
        <v>463</v>
      </c>
      <c r="B5" s="597"/>
      <c r="C5" s="600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0" t="s">
        <v>529</v>
      </c>
      <c r="R5" s="610" t="s">
        <v>530</v>
      </c>
    </row>
    <row r="6" spans="1:18" s="100" customFormat="1" ht="60">
      <c r="A6" s="598"/>
      <c r="B6" s="599"/>
      <c r="C6" s="601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1"/>
      <c r="R6" s="611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66407</v>
      </c>
      <c r="E9" s="189"/>
      <c r="F9" s="189">
        <v>1448</v>
      </c>
      <c r="G9" s="74">
        <f>D9+E9-F9</f>
        <v>64959</v>
      </c>
      <c r="H9" s="65"/>
      <c r="I9" s="65"/>
      <c r="J9" s="74">
        <f>G9+H9-I9</f>
        <v>64959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64959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5739</v>
      </c>
      <c r="E10" s="189"/>
      <c r="F10" s="189">
        <v>5457</v>
      </c>
      <c r="G10" s="74">
        <f aca="true" t="shared" si="2" ref="G10:G39">D10+E10-F10</f>
        <v>282</v>
      </c>
      <c r="H10" s="65"/>
      <c r="I10" s="65"/>
      <c r="J10" s="74">
        <f aca="true" t="shared" si="3" ref="J10:J39">G10+H10-I10</f>
        <v>282</v>
      </c>
      <c r="K10" s="65">
        <v>18</v>
      </c>
      <c r="L10" s="65">
        <v>7</v>
      </c>
      <c r="M10" s="65"/>
      <c r="N10" s="74">
        <f aca="true" t="shared" si="4" ref="N10:N39">K10+L10-M10</f>
        <v>25</v>
      </c>
      <c r="O10" s="65"/>
      <c r="P10" s="65"/>
      <c r="Q10" s="74">
        <f t="shared" si="0"/>
        <v>25</v>
      </c>
      <c r="R10" s="74">
        <f t="shared" si="1"/>
        <v>257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24</v>
      </c>
      <c r="E11" s="189"/>
      <c r="F11" s="189"/>
      <c r="G11" s="74">
        <f t="shared" si="2"/>
        <v>24</v>
      </c>
      <c r="H11" s="65"/>
      <c r="I11" s="65"/>
      <c r="J11" s="74">
        <f t="shared" si="3"/>
        <v>24</v>
      </c>
      <c r="K11" s="65">
        <v>8</v>
      </c>
      <c r="L11" s="65">
        <v>11</v>
      </c>
      <c r="M11" s="65"/>
      <c r="N11" s="74">
        <f t="shared" si="4"/>
        <v>19</v>
      </c>
      <c r="O11" s="65"/>
      <c r="P11" s="65"/>
      <c r="Q11" s="74">
        <f t="shared" si="0"/>
        <v>19</v>
      </c>
      <c r="R11" s="74">
        <f t="shared" si="1"/>
        <v>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</v>
      </c>
      <c r="E13" s="189"/>
      <c r="F13" s="189"/>
      <c r="G13" s="74">
        <f t="shared" si="2"/>
        <v>19</v>
      </c>
      <c r="H13" s="65"/>
      <c r="I13" s="65"/>
      <c r="J13" s="74">
        <f t="shared" si="3"/>
        <v>19</v>
      </c>
      <c r="K13" s="65">
        <v>5</v>
      </c>
      <c r="L13" s="65">
        <v>5</v>
      </c>
      <c r="M13" s="65"/>
      <c r="N13" s="74">
        <f t="shared" si="4"/>
        <v>10</v>
      </c>
      <c r="O13" s="65"/>
      <c r="P13" s="65"/>
      <c r="Q13" s="74">
        <f t="shared" si="0"/>
        <v>10</v>
      </c>
      <c r="R13" s="74">
        <f t="shared" si="1"/>
        <v>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</v>
      </c>
      <c r="E14" s="189">
        <v>2</v>
      </c>
      <c r="F14" s="189"/>
      <c r="G14" s="74">
        <f t="shared" si="2"/>
        <v>4</v>
      </c>
      <c r="H14" s="65"/>
      <c r="I14" s="65"/>
      <c r="J14" s="74">
        <f t="shared" si="3"/>
        <v>4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>
        <v>21803</v>
      </c>
      <c r="E15" s="457">
        <v>10777</v>
      </c>
      <c r="F15" s="457"/>
      <c r="G15" s="74">
        <f t="shared" si="2"/>
        <v>32580</v>
      </c>
      <c r="H15" s="458"/>
      <c r="I15" s="458"/>
      <c r="J15" s="74">
        <f t="shared" si="3"/>
        <v>32580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32580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93994</v>
      </c>
      <c r="E17" s="194">
        <f>SUM(E9:E16)</f>
        <v>10779</v>
      </c>
      <c r="F17" s="194">
        <f>SUM(F9:F16)</f>
        <v>6905</v>
      </c>
      <c r="G17" s="74">
        <f t="shared" si="2"/>
        <v>97868</v>
      </c>
      <c r="H17" s="75">
        <f>SUM(H9:H16)</f>
        <v>0</v>
      </c>
      <c r="I17" s="75">
        <f>SUM(I9:I16)</f>
        <v>0</v>
      </c>
      <c r="J17" s="74">
        <f t="shared" si="3"/>
        <v>97868</v>
      </c>
      <c r="K17" s="75">
        <f>SUM(K9:K16)</f>
        <v>31</v>
      </c>
      <c r="L17" s="75">
        <f>SUM(L9:L16)</f>
        <v>23</v>
      </c>
      <c r="M17" s="75">
        <f>SUM(M9:M16)</f>
        <v>0</v>
      </c>
      <c r="N17" s="74">
        <f t="shared" si="4"/>
        <v>54</v>
      </c>
      <c r="O17" s="75">
        <f>SUM(O9:O16)</f>
        <v>0</v>
      </c>
      <c r="P17" s="75">
        <f>SUM(P9:P16)</f>
        <v>0</v>
      </c>
      <c r="Q17" s="74">
        <f t="shared" si="5"/>
        <v>54</v>
      </c>
      <c r="R17" s="74">
        <f t="shared" si="6"/>
        <v>97814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>
        <v>6905</v>
      </c>
      <c r="F18" s="187"/>
      <c r="G18" s="74">
        <f t="shared" si="2"/>
        <v>6905</v>
      </c>
      <c r="H18" s="63"/>
      <c r="I18" s="63"/>
      <c r="J18" s="74">
        <f t="shared" si="3"/>
        <v>6905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6905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12</v>
      </c>
      <c r="E22" s="189"/>
      <c r="F22" s="189"/>
      <c r="G22" s="74">
        <f t="shared" si="2"/>
        <v>12</v>
      </c>
      <c r="H22" s="65"/>
      <c r="I22" s="65"/>
      <c r="J22" s="74">
        <f t="shared" si="3"/>
        <v>12</v>
      </c>
      <c r="K22" s="65">
        <v>4</v>
      </c>
      <c r="L22" s="65">
        <v>6</v>
      </c>
      <c r="M22" s="65"/>
      <c r="N22" s="74">
        <f t="shared" si="4"/>
        <v>10</v>
      </c>
      <c r="O22" s="65"/>
      <c r="P22" s="65"/>
      <c r="Q22" s="74">
        <f t="shared" si="5"/>
        <v>10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12</v>
      </c>
      <c r="H25" s="66">
        <f t="shared" si="7"/>
        <v>0</v>
      </c>
      <c r="I25" s="66">
        <f t="shared" si="7"/>
        <v>0</v>
      </c>
      <c r="J25" s="67">
        <f t="shared" si="3"/>
        <v>12</v>
      </c>
      <c r="K25" s="66">
        <f t="shared" si="7"/>
        <v>4</v>
      </c>
      <c r="L25" s="66">
        <f t="shared" si="7"/>
        <v>6</v>
      </c>
      <c r="M25" s="66">
        <f t="shared" si="7"/>
        <v>0</v>
      </c>
      <c r="N25" s="67">
        <f t="shared" si="4"/>
        <v>10</v>
      </c>
      <c r="O25" s="66">
        <f t="shared" si="7"/>
        <v>0</v>
      </c>
      <c r="P25" s="66">
        <f t="shared" si="7"/>
        <v>0</v>
      </c>
      <c r="Q25" s="67">
        <f t="shared" si="5"/>
        <v>10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94006</v>
      </c>
      <c r="E40" s="438">
        <f>E17+E18+E19+E25+E38+E39</f>
        <v>17684</v>
      </c>
      <c r="F40" s="438">
        <f aca="true" t="shared" si="13" ref="F40:R40">F17+F18+F19+F25+F38+F39</f>
        <v>6905</v>
      </c>
      <c r="G40" s="438">
        <f t="shared" si="13"/>
        <v>104785</v>
      </c>
      <c r="H40" s="438">
        <f t="shared" si="13"/>
        <v>0</v>
      </c>
      <c r="I40" s="438">
        <f t="shared" si="13"/>
        <v>0</v>
      </c>
      <c r="J40" s="438">
        <f t="shared" si="13"/>
        <v>104785</v>
      </c>
      <c r="K40" s="438">
        <f t="shared" si="13"/>
        <v>35</v>
      </c>
      <c r="L40" s="438">
        <f t="shared" si="13"/>
        <v>29</v>
      </c>
      <c r="M40" s="438">
        <f t="shared" si="13"/>
        <v>0</v>
      </c>
      <c r="N40" s="438">
        <f t="shared" si="13"/>
        <v>64</v>
      </c>
      <c r="O40" s="438">
        <f t="shared" si="13"/>
        <v>0</v>
      </c>
      <c r="P40" s="438">
        <f t="shared" si="13"/>
        <v>0</v>
      </c>
      <c r="Q40" s="438">
        <f t="shared" si="13"/>
        <v>64</v>
      </c>
      <c r="R40" s="438">
        <f t="shared" si="13"/>
        <v>104721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608" t="s">
        <v>781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3">
      <selection activeCell="D94" sqref="D94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"ХЕЛТ ЕНД УЕЛНЕС" АДСИЦ</v>
      </c>
      <c r="C3" s="619"/>
      <c r="D3" s="526" t="s">
        <v>2</v>
      </c>
      <c r="E3" s="107">
        <f>'справка №1-БАЛАНС'!H3</f>
        <v>175130852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31.12.2010Г. </v>
      </c>
      <c r="C4" s="617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1284</v>
      </c>
      <c r="D28" s="108">
        <v>1284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4184</v>
      </c>
      <c r="D29" s="108">
        <v>4184</v>
      </c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48</v>
      </c>
      <c r="D33" s="105">
        <f>SUM(D34:D37)</f>
        <v>48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48</v>
      </c>
      <c r="D35" s="108">
        <v>48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87</v>
      </c>
      <c r="D38" s="105">
        <f>SUM(D39:D42)</f>
        <v>87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87</v>
      </c>
      <c r="D42" s="108">
        <v>87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5603</v>
      </c>
      <c r="D43" s="104">
        <f>D24+D28+D29+D31+D30+D32+D33+D38</f>
        <v>5603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5603</v>
      </c>
      <c r="D44" s="103">
        <f>D43+D21+D19+D9</f>
        <v>5603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36">
      <c r="A56" s="396" t="s">
        <v>694</v>
      </c>
      <c r="B56" s="397" t="s">
        <v>695</v>
      </c>
      <c r="C56" s="103">
        <f>C57+C59</f>
        <v>24563</v>
      </c>
      <c r="D56" s="103">
        <f>D57+D59</f>
        <v>0</v>
      </c>
      <c r="E56" s="119">
        <f t="shared" si="1"/>
        <v>24563</v>
      </c>
      <c r="F56" s="103">
        <f>F57+F59</f>
        <v>23232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24563</v>
      </c>
      <c r="D57" s="108"/>
      <c r="E57" s="119">
        <f t="shared" si="1"/>
        <v>24563</v>
      </c>
      <c r="F57" s="108">
        <v>23232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43028</v>
      </c>
      <c r="D63" s="108"/>
      <c r="E63" s="119">
        <f t="shared" si="1"/>
        <v>43028</v>
      </c>
      <c r="F63" s="110">
        <v>45542</v>
      </c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67591</v>
      </c>
      <c r="D66" s="103">
        <f>D52+D56+D61+D62+D63+D64</f>
        <v>0</v>
      </c>
      <c r="E66" s="119">
        <f t="shared" si="1"/>
        <v>67591</v>
      </c>
      <c r="F66" s="103">
        <f>F52+F56+F61+F62+F63+F64</f>
        <v>68774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2426</v>
      </c>
      <c r="D80" s="103">
        <f>SUM(D81:D84)</f>
        <v>2426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2426</v>
      </c>
      <c r="D82" s="108">
        <v>2426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50754</v>
      </c>
      <c r="D85" s="104">
        <f>SUM(D86:D90)+D94</f>
        <v>50754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271</v>
      </c>
      <c r="D87" s="108">
        <v>271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50469</v>
      </c>
      <c r="D88" s="108">
        <v>50469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8</v>
      </c>
      <c r="D89" s="108">
        <v>8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6</v>
      </c>
      <c r="D93" s="108">
        <v>6</v>
      </c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</v>
      </c>
      <c r="D95" s="108">
        <v>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53184</v>
      </c>
      <c r="D96" s="104">
        <f>D85+D80+D75+D71+D95</f>
        <v>53184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120775</v>
      </c>
      <c r="D97" s="104">
        <f>D96+D68+D66</f>
        <v>53184</v>
      </c>
      <c r="E97" s="104">
        <f>E96+E68+E66</f>
        <v>67591</v>
      </c>
      <c r="F97" s="104">
        <f>F96+F68+F66</f>
        <v>68774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871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"ХЕЛТ ЕНД УЕЛНЕС"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175130852</v>
      </c>
    </row>
    <row r="5" spans="1:9" ht="15">
      <c r="A5" s="501" t="s">
        <v>4</v>
      </c>
      <c r="B5" s="621" t="str">
        <f>'справка №1-БАЛАНС'!E5</f>
        <v>31.12.2010Г. 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3">
      <selection activeCell="A151" sqref="A151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"ХЕЛТ ЕНД УЕЛНЕС" АДСИЦ</v>
      </c>
      <c r="C5" s="627"/>
      <c r="D5" s="627"/>
      <c r="E5" s="570" t="s">
        <v>2</v>
      </c>
      <c r="F5" s="451">
        <f>'справка №1-БАЛАНС'!H3</f>
        <v>175130852</v>
      </c>
    </row>
    <row r="6" spans="1:13" ht="15" customHeight="1">
      <c r="A6" s="27" t="s">
        <v>822</v>
      </c>
      <c r="B6" s="628" t="str">
        <f>'справка №1-БАЛАНС'!E5</f>
        <v>31.12.2010Г. </v>
      </c>
      <c r="C6" s="628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9" t="s">
        <v>849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856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2011-01-23T12:43:55Z</cp:lastPrinted>
  <dcterms:created xsi:type="dcterms:W3CDTF">2000-06-29T12:02:40Z</dcterms:created>
  <dcterms:modified xsi:type="dcterms:W3CDTF">2011-01-28T14:19:27Z</dcterms:modified>
  <cp:category/>
  <cp:version/>
  <cp:contentType/>
  <cp:contentStatus/>
</cp:coreProperties>
</file>