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метод'!$A$2:$D$52</definedName>
    <definedName name="_xlnm.Print_Area" localSheetId="3">'справка №4-ОСК'!$A$1:$N$38</definedName>
    <definedName name="_xlnm.Print_Area" localSheetId="5">'справка №6'!$A$1:$F$111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<sst xmlns="http://schemas.openxmlformats.org/spreadsheetml/2006/main" count="1070" uniqueCount="879">
  <si>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</si>
  <si>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</si>
  <si>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</si>
  <si>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</si>
  <si>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</si>
  <si>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</si>
  <si>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</si>
  <si>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</si>
  <si>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</si>
  <si>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</si>
  <si>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</si>
  <si>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</si>
  <si>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</si>
  <si>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</si>
  <si>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</si>
  <si>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</si>
  <si>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</si>
  <si>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</si>
  <si>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</si>
  <si>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</si>
  <si>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</si>
  <si>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</si>
  <si>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</si>
  <si>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</si>
  <si>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</si>
  <si>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</si>
  <si>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</si>
  <si>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</si>
  <si>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</si>
  <si>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</si>
  <si>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</si>
  <si>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</si>
  <si>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</si>
  <si>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</si>
  <si>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</si>
  <si>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</si>
  <si>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</si>
  <si>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</si>
  <si>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</si>
  <si>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</si>
  <si>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</si>
  <si>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</si>
  <si>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</si>
  <si>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</si>
  <si>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</si>
  <si>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</si>
  <si>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</si>
  <si>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</si>
  <si>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</si>
  <si>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</si>
  <si>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</si>
  <si>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</si>
  <si>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</si>
  <si>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</si>
  <si>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</si>
  <si>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</si>
  <si>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</si>
  <si>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</si>
  <si>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</si>
  <si>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</si>
  <si>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</si>
  <si>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</si>
  <si>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</si>
  <si>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</si>
  <si>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</si>
  <si>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</si>
  <si>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</si>
  <si>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</si>
  <si>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</si>
  <si>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</si>
  <si>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</si>
  <si>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</si>
  <si>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</si>
  <si>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</si>
  <si>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</si>
  <si>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</si>
  <si>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</si>
  <si>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</si>
  <si>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</si>
  <si>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</si>
  <si>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</si>
  <si>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</si>
  <si>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</si>
  <si>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</si>
  <si>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</si>
  <si>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</si>
  <si>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</si>
  <si>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</si>
  <si>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</si>
  <si>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</si>
  <si>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</si>
  <si>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</si>
  <si>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</si>
  <si>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</si>
  <si>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</si>
  <si>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</si>
  <si>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</si>
  <si>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</si>
  <si>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</si>
  <si>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</si>
  <si>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</si>
  <si>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</si>
  <si>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</si>
  <si>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</si>
  <si>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</si>
  <si>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</si>
  <si>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</si>
  <si>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</si>
  <si>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</si>
  <si>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</si>
  <si>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</si>
  <si>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</si>
  <si>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</si>
  <si>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</si>
  <si>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</si>
  <si>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</si>
  <si>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</si>
  <si>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</si>
  <si>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</si>
  <si>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</si>
  <si>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</si>
  <si>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</si>
  <si>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</si>
  <si>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</si>
  <si>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</si>
  <si>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</si>
  <si>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</si>
  <si>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</si>
  <si>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</si>
  <si>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</si>
  <si>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</si>
  <si>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</si>
  <si>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</si>
  <si>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</si>
  <si>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</si>
  <si>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</si>
  <si>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</si>
  <si>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</si>
  <si>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</si>
  <si>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</si>
  <si>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</si>
  <si>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</si>
  <si>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</si>
  <si>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</si>
  <si>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</si>
  <si>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</si>
  <si>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</si>
  <si>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</si>
  <si>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</si>
  <si>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</si>
  <si>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</si>
  <si>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</si>
  <si>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</si>
  <si>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</si>
  <si>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</si>
  <si>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</si>
  <si>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</si>
  <si>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</si>
  <si>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</si>
  <si>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</si>
  <si>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</si>
  <si>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</si>
  <si>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</si>
  <si>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</si>
  <si>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</si>
  <si>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</si>
  <si>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</si>
  <si>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</si>
  <si>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</si>
  <si>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</si>
  <si>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</si>
  <si>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</si>
  <si>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</si>
  <si>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</si>
  <si>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</si>
  <si>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</si>
  <si>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</si>
  <si>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</si>
  <si>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</si>
  <si>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</si>
  <si>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</si>
  <si>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</si>
  <si>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</si>
  <si>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</si>
  <si>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</si>
  <si>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</si>
  <si>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</si>
  <si>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</si>
  <si>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</si>
  <si>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</si>
  <si>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</si>
  <si>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</si>
  <si>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</si>
  <si>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</si>
  <si>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</si>
  <si>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</si>
  <si>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</si>
  <si>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</si>
  <si>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</si>
  <si>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</si>
  <si>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</si>
  <si>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</si>
  <si>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</si>
  <si>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</si>
  <si>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</si>
  <si>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</si>
  <si>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</si>
  <si>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</si>
  <si>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</si>
  <si>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</si>
  <si>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</si>
  <si>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</si>
  <si>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</si>
  <si>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</si>
  <si>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</si>
  <si>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</si>
  <si>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</si>
  <si>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</si>
  <si>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</si>
  <si>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</si>
  <si>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</si>
  <si>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</si>
  <si>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</si>
  <si>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</si>
  <si>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</si>
  <si>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</si>
  <si>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</si>
  <si>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</si>
  <si>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</si>
  <si>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</si>
  <si>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</si>
  <si>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</si>
  <si>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</si>
  <si>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</si>
  <si>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</si>
  <si>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</si>
  <si>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</si>
  <si>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</si>
  <si>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</si>
  <si>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</si>
  <si>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</si>
  <si>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</si>
  <si>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</si>
  <si>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</si>
  <si>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</si>
  <si>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</si>
  <si>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</si>
  <si>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</si>
  <si>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</si>
  <si>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</si>
  <si>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</si>
  <si>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</si>
  <si>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</si>
  <si>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</si>
  <si>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</si>
  <si>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</si>
  <si>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</si>
  <si>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</si>
  <si>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</si>
  <si>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</si>
  <si>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</si>
  <si>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</si>
  <si>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</si>
  <si>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</si>
  <si>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</si>
  <si>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</si>
  <si>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</si>
  <si>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</si>
  <si>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</si>
  <si>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</si>
  <si>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</si>
  <si>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</si>
  <si>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</si>
  <si>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</si>
  <si>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</si>
  <si>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</si>
  <si>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</si>
  <si>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</si>
  <si>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</si>
  <si>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</si>
  <si>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</si>
  <si>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</si>
  <si>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</si>
  <si>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</si>
  <si>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</si>
  <si>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</si>
  <si>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</si>
  <si>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</si>
  <si>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</si>
  <si>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</si>
  <si>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</si>
  <si>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</si>
  <si>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</si>
  <si>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</si>
  <si>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</si>
  <si>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</si>
  <si>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</si>
  <si>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</si>
  <si>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</si>
  <si>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</si>
  <si>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</si>
  <si>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</si>
  <si>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</si>
  <si>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</si>
  <si>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</si>
  <si>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</si>
  <si>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</si>
  <si>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</si>
  <si>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</si>
  <si>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</si>
  <si>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</si>
  <si>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</si>
  <si>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</si>
  <si>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</si>
  <si>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</si>
  <si>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</si>
  <si>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</si>
  <si>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</si>
  <si>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</si>
  <si>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</si>
  <si>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</si>
  <si>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</si>
  <si>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</si>
  <si>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</si>
  <si>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</si>
  <si>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</si>
  <si>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</si>
  <si>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</si>
  <si>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</si>
  <si>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</si>
  <si>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</si>
  <si>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</si>
  <si>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</si>
  <si>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</si>
  <si>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</si>
  <si>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</si>
  <si>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</si>
  <si>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</si>
  <si>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</si>
  <si>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</si>
  <si>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</si>
  <si>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</si>
  <si>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</si>
  <si>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</si>
  <si>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</si>
  <si>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</si>
  <si>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</si>
  <si>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</si>
  <si>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</si>
  <si>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</si>
  <si>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</si>
  <si>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</si>
  <si>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</si>
  <si>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</si>
  <si>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</si>
  <si>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</si>
  <si>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</si>
  <si>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</si>
  <si>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</si>
  <si>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</si>
  <si>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</si>
  <si>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</si>
  <si>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</si>
  <si>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</si>
  <si>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</si>
  <si>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</si>
  <si>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</si>
  <si>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</si>
  <si>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</si>
  <si>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</si>
  <si>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</si>
  <si>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</si>
  <si>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</si>
  <si>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</si>
  <si>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</si>
  <si>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</si>
  <si>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</si>
  <si>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</si>
  <si>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</si>
  <si>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</si>
  <si>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</si>
  <si>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</si>
  <si>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</si>
  <si>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</si>
  <si>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</si>
  <si>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</si>
  <si>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</si>
  <si>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</si>
  <si>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</si>
  <si>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</si>
  <si>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</si>
  <si>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</si>
  <si>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</si>
  <si>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</si>
  <si>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</si>
  <si>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</si>
  <si>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</si>
  <si>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</si>
  <si>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</si>
  <si>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</si>
  <si>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</si>
  <si>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</si>
  <si>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</si>
  <si>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</si>
  <si>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</si>
  <si>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</si>
  <si>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</si>
  <si>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</si>
  <si>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</si>
  <si>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</si>
  <si>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</si>
  <si>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</si>
  <si>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</si>
  <si>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</si>
  <si>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</si>
  <si>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</si>
  <si>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</si>
  <si>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</si>
  <si>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</si>
  <si>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</si>
  <si>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</si>
  <si>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</si>
  <si>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</si>
  <si>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</si>
  <si>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</si>
  <si>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</si>
  <si>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</si>
  <si>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</si>
  <si>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</si>
  <si>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</si>
  <si>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</si>
  <si>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</si>
  <si>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</si>
  <si>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</si>
  <si>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</si>
  <si>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</si>
  <si>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</si>
  <si>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</si>
  <si>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</si>
  <si>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</si>
  <si>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</si>
  <si>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</si>
  <si>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</si>
  <si>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</si>
  <si>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</si>
  <si>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</si>
  <si>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</si>
  <si>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</si>
  <si>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</si>
  <si>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</si>
  <si>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</si>
  <si>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</si>
  <si>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</si>
  <si>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</si>
  <si>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</si>
  <si>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</si>
  <si>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</si>
  <si>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</si>
  <si>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</si>
  <si>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</si>
  <si>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</si>
  <si>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</si>
  <si>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</si>
  <si>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</si>
  <si>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</si>
  <si>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</si>
  <si>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</si>
  <si>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</si>
  <si>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</si>
  <si>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</si>
  <si>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</si>
  <si>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</si>
  <si>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</si>
  <si>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</si>
  <si>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</si>
  <si>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</si>
  <si>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</si>
  <si>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</si>
  <si>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</si>
  <si>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</si>
  <si>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</si>
  <si>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</si>
  <si>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</si>
  <si>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</si>
  <si>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</si>
  <si>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</si>
  <si>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</si>
  <si>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</si>
  <si>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</si>
  <si>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</si>
  <si>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</si>
  <si>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</si>
  <si>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</si>
  <si>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</si>
  <si>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</si>
  <si>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</si>
  <si>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</si>
  <si>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</si>
  <si>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</si>
  <si>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</si>
  <si>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</si>
  <si>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</si>
  <si>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</si>
  <si>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</si>
  <si>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</si>
  <si>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</si>
  <si>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</si>
  <si>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</si>
  <si>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</si>
  <si>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</si>
  <si>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</si>
  <si>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</si>
  <si>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</si>
  <si>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</si>
  <si>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</si>
  <si>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</si>
  <si>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</si>
  <si>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</si>
  <si>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</si>
  <si>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</si>
  <si>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</si>
  <si>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</si>
  <si>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</si>
  <si>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</si>
  <si>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</si>
  <si>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</si>
  <si>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</si>
  <si>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</si>
  <si>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</si>
  <si>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</si>
  <si>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</si>
  <si>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</si>
  <si>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</si>
  <si>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</si>
  <si>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</si>
  <si>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</si>
  <si>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</si>
  <si>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</si>
  <si>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</si>
  <si>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</si>
  <si>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</si>
  <si>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</si>
  <si>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</si>
  <si>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</si>
  <si>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</si>
  <si>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</si>
  <si>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</si>
  <si>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</si>
  <si>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</si>
  <si>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</si>
  <si>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</si>
  <si>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</si>
  <si>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</si>
  <si>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</si>
  <si>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</si>
  <si>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</si>
  <si>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</si>
  <si>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</si>
  <si>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</si>
  <si>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</si>
  <si>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</si>
  <si>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</si>
  <si>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</si>
  <si>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</si>
  <si>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</si>
  <si>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</si>
  <si>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</si>
  <si>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</si>
  <si>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</si>
  <si>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</si>
  <si>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</si>
  <si>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</si>
  <si>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</si>
  <si>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</si>
  <si>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</si>
  <si>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</si>
  <si>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</si>
  <si>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</si>
  <si>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</si>
  <si>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</si>
  <si>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</si>
  <si>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</si>
  <si>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</si>
  <si>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</si>
  <si>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</si>
  <si>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</si>
  <si>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</si>
  <si>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</si>
  <si>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</si>
  <si>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</si>
  <si>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</si>
  <si>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</si>
  <si>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</si>
  <si>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</si>
  <si>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</si>
  <si>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</si>
  <si>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</si>
  <si>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</si>
  <si>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</si>
  <si>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</si>
  <si>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</si>
  <si>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</si>
  <si>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</si>
  <si>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</si>
  <si>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</si>
  <si>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</si>
  <si>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</si>
  <si>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</si>
  <si>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</si>
  <si>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</si>
  <si>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</si>
  <si>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</si>
  <si>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</si>
  <si>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</si>
  <si>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</si>
  <si>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</si>
  <si>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</si>
  <si>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</si>
  <si>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</si>
  <si>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</si>
  <si>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</si>
  <si>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</si>
  <si>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</si>
  <si>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</si>
  <si>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</si>
  <si>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</si>
  <si>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</si>
  <si>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</si>
  <si>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</si>
  <si>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</si>
  <si>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</si>
  <si>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</si>
  <si>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</si>
  <si>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</si>
  <si>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</si>
  <si>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</si>
  <si>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</si>
  <si>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</si>
  <si>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</si>
  <si>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</si>
  <si>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</si>
  <si>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</si>
  <si>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</si>
  <si>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</si>
  <si>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</si>
  <si>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</si>
  <si>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</si>
  <si>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</si>
  <si>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</si>
  <si>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</si>
  <si>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</si>
  <si>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</si>
  <si>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</si>
  <si>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</si>
  <si>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</si>
  <si>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</si>
  <si>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</si>
  <si>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</si>
  <si>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</si>
  <si>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</si>
  <si>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</si>
  <si>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</si>
  <si>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</si>
  <si>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</si>
  <si>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</si>
  <si>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</si>
  <si>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</si>
  <si>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</si>
  <si>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</si>
  <si>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</si>
  <si>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</si>
  <si>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</si>
  <si>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</si>
  <si>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</si>
  <si>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</si>
  <si>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</si>
  <si>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</si>
  <si>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</si>
  <si>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</si>
  <si>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</si>
  <si>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</si>
  <si>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</si>
  <si>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</si>
  <si>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</si>
  <si>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</si>
  <si>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</si>
  <si>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</si>
  <si>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</si>
  <si>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</si>
  <si>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</si>
  <si>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</si>
  <si>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</si>
  <si>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</si>
  <si>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</si>
  <si>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</si>
  <si>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</si>
  <si>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</si>
  <si>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</si>
  <si>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</si>
  <si>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</si>
  <si>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</si>
  <si>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</si>
  <si>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</si>
  <si>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</si>
  <si>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</si>
  <si>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</si>
  <si>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</si>
  <si>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</si>
  <si>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</si>
  <si>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</si>
  <si>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</si>
  <si>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</si>
  <si>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</si>
  <si>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</si>
  <si>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</si>
  <si>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</si>
  <si>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</si>
  <si>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</si>
  <si>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</si>
  <si>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</si>
  <si>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</si>
  <si>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</si>
  <si>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</si>
  <si>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</si>
  <si>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</si>
  <si>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</si>
  <si>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</si>
  <si>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</si>
  <si>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</si>
  <si>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</si>
  <si>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</si>
  <si>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</si>
  <si>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</si>
  <si>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</si>
  <si>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</si>
  <si>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</si>
  <si>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</si>
  <si>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</si>
  <si>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</si>
  <si>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</si>
  <si>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</si>
  <si>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</si>
  <si>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</si>
  <si>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</si>
  <si>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</si>
  <si>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</si>
  <si>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</si>
  <si>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</si>
  <si>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</si>
  <si>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</si>
  <si>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</si>
  <si>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</si>
  <si>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</si>
  <si>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</si>
  <si>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</si>
  <si>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</si>
  <si>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</si>
  <si>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</si>
  <si>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</si>
  <si>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</si>
  <si>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</si>
  <si>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</si>
  <si>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</si>
  <si>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</si>
  <si>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</si>
  <si>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</si>
  <si>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</si>
  <si>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</si>
  <si>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</si>
  <si>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</si>
  <si>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</si>
  <si>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</si>
  <si>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</si>
  <si>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</si>
  <si>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</si>
  <si>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</si>
  <si>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</si>
  <si>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</si>
  <si>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</si>
  <si>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</si>
  <si>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</si>
  <si>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</si>
  <si>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</si>
  <si>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</si>
  <si>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</si>
  <si>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</si>
  <si>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</si>
  <si>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</si>
  <si>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</si>
  <si>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</si>
  <si>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</si>
  <si>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</si>
  <si>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</si>
  <si>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</si>
  <si>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</si>
  <si>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</si>
  <si>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</si>
  <si>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</si>
  <si>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</si>
  <si>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</si>
  <si>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</si>
  <si>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</si>
  <si>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</si>
  <si>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</si>
  <si>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</si>
  <si>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</si>
  <si>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</si>
  <si>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</si>
  <si>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</si>
  <si>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</si>
  <si>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</si>
  <si>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</si>
  <si>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</si>
  <si>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</si>
  <si>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</si>
  <si>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</si>
  <si>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</si>
  <si>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</si>
  <si>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</si>
  <si>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</si>
  <si>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</si>
  <si>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</si>
  <si>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</si>
  <si>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</si>
  <si>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</si>
  <si>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</si>
  <si>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</si>
  <si>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</si>
  <si>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</si>
  <si>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</si>
  <si>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</si>
  <si>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</si>
  <si>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</si>
  <si>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</si>
  <si>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</si>
  <si>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</si>
  <si>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</si>
  <si>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</si>
  <si>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</si>
  <si>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</si>
  <si>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</si>
  <si>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</si>
  <si>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</si>
  <si>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</si>
  <si>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</si>
  <si>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</si>
  <si>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</si>
  <si>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</si>
  <si>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</si>
  <si>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</si>
  <si>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</si>
  <si>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</si>
  <si>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</si>
  <si>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</si>
  <si>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</si>
  <si>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</si>
  <si>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</si>
  <si>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ГЛОБЕКС ИСТЕЙТ ФОНД АДСИЦ</t>
  </si>
  <si>
    <t>НЕКОНСОЛИДИРАН</t>
  </si>
  <si>
    <t>Съставител:Катя Попова</t>
  </si>
  <si>
    <t>Катя Попова</t>
  </si>
  <si>
    <t xml:space="preserve">Съставител:Катя  </t>
  </si>
  <si>
    <t>Попова</t>
  </si>
  <si>
    <t xml:space="preserve">                                    Съставител: Катя Попова                        </t>
  </si>
  <si>
    <t>Съставител: Катя Попова</t>
  </si>
  <si>
    <t>Ръководител: Коста Кънчев</t>
  </si>
  <si>
    <t>Коста Кънчев</t>
  </si>
  <si>
    <t>Ръководител:Коста Кънчев</t>
  </si>
  <si>
    <t xml:space="preserve"> Ръководител   Коста </t>
  </si>
  <si>
    <t>Кънчев</t>
  </si>
  <si>
    <t>01.10.2010-31.12.2010</t>
  </si>
  <si>
    <t xml:space="preserve">Дата на съставяне:25.01.2011 </t>
  </si>
  <si>
    <t>25,01.2011</t>
  </si>
  <si>
    <t xml:space="preserve">Дата на съставяне:  25.01.2011                                    </t>
  </si>
  <si>
    <t xml:space="preserve">Дата  на съставяне:28.01.2011                                                                                                                        </t>
  </si>
  <si>
    <t xml:space="preserve">Дата на съставяне: 28,01,2011                        </t>
  </si>
  <si>
    <t>Дата на съставяне: 28.01.2011</t>
  </si>
  <si>
    <t>Дата на съставяне:28.01.2011</t>
  </si>
  <si>
    <r>
      <t xml:space="preserve">Дата на съставяне: </t>
    </r>
    <r>
      <rPr>
        <sz val="10"/>
        <rFont val="Times New Roman"/>
        <family val="1"/>
      </rPr>
      <t>28.01.2011</t>
    </r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</si>
</sst>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5" fillId="0" borderId="0" xfId="27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1" fillId="0" borderId="0" xfId="25" applyNumberFormat="1" applyFont="1" applyAlignment="1" applyProtection="1">
      <alignment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zoomScale="75" zoomScaleNormal="75" workbookViewId="0" topLeftCell="A1">
      <selection activeCell="A109" sqref="A10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857</v>
      </c>
      <c r="F3" s="217" t="s">
        <v>2</v>
      </c>
      <c r="G3" s="172"/>
      <c r="H3" s="461">
        <v>175260931</v>
      </c>
    </row>
    <row r="4" spans="1:8" ht="15">
      <c r="A4" s="582" t="s">
        <v>3</v>
      </c>
      <c r="B4" s="588"/>
      <c r="C4" s="588"/>
      <c r="D4" s="588"/>
      <c r="E4" s="504" t="s">
        <v>858</v>
      </c>
      <c r="F4" s="584" t="s">
        <v>4</v>
      </c>
      <c r="G4" s="585"/>
      <c r="H4" s="461">
        <v>175260931</v>
      </c>
    </row>
    <row r="5" spans="1:8" ht="15">
      <c r="A5" s="582" t="s">
        <v>5</v>
      </c>
      <c r="B5" s="583"/>
      <c r="C5" s="583"/>
      <c r="D5" s="583"/>
      <c r="E5" s="505" t="s">
        <v>870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334</v>
      </c>
      <c r="D11" s="151">
        <v>334</v>
      </c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0</v>
      </c>
      <c r="D13" s="151">
        <v>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</v>
      </c>
      <c r="D16" s="151">
        <v>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24</v>
      </c>
      <c r="D18" s="151">
        <v>24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359</v>
      </c>
      <c r="D19" s="155">
        <f>SUM(D11:D18)</f>
        <v>358</v>
      </c>
      <c r="E19" s="237" t="s">
        <v>53</v>
      </c>
      <c r="F19" s="242" t="s">
        <v>54</v>
      </c>
      <c r="G19" s="152">
        <v>2</v>
      </c>
      <c r="H19" s="152">
        <v>2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0</v>
      </c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</v>
      </c>
      <c r="H25" s="154">
        <f>H19+H20+H21</f>
        <v>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6</v>
      </c>
      <c r="D26" s="151">
        <v>6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6</v>
      </c>
      <c r="D27" s="155">
        <f>SUM(D23:D26)</f>
        <v>6</v>
      </c>
      <c r="E27" s="253" t="s">
        <v>83</v>
      </c>
      <c r="F27" s="242" t="s">
        <v>84</v>
      </c>
      <c r="G27" s="154">
        <f>SUM(G28:G30)</f>
        <v>-272</v>
      </c>
      <c r="H27" s="154">
        <f>SUM(H28:H30)</f>
        <v>-190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-272</v>
      </c>
      <c r="H29" s="316">
        <v>-190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-32</v>
      </c>
      <c r="H32" s="316">
        <v>-82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-304</v>
      </c>
      <c r="H33" s="154">
        <f>H27+H31+H32</f>
        <v>-272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846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348</v>
      </c>
      <c r="H36" s="154">
        <f>H25+H17+H33</f>
        <v>380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27</v>
      </c>
      <c r="H48" s="152">
        <v>27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27</v>
      </c>
      <c r="H49" s="154">
        <f>SUM(H43:H48)</f>
        <v>27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365</v>
      </c>
      <c r="D55" s="155">
        <f>D19+D20+D21+D27+D32+D45+D51+D53+D54</f>
        <v>364</v>
      </c>
      <c r="E55" s="237" t="s">
        <v>172</v>
      </c>
      <c r="F55" s="261" t="s">
        <v>173</v>
      </c>
      <c r="G55" s="154">
        <f>G49+G51+G52+G53+G54</f>
        <v>27</v>
      </c>
      <c r="H55" s="154">
        <f>H49+H51+H52+H53+H54</f>
        <v>27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</v>
      </c>
      <c r="H61" s="154">
        <f>SUM(H62:H68)</f>
        <v>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>
        <v>0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1</v>
      </c>
      <c r="H64" s="152">
        <v>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</v>
      </c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>
        <v>0</v>
      </c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>
        <v>0</v>
      </c>
      <c r="D69" s="151"/>
      <c r="E69" s="251" t="s">
        <v>78</v>
      </c>
      <c r="F69" s="242" t="s">
        <v>217</v>
      </c>
      <c r="G69" s="152">
        <v>0</v>
      </c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</v>
      </c>
      <c r="H71" s="161">
        <f>H59+H60+H61+H69+H70</f>
        <v>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</v>
      </c>
      <c r="D72" s="151">
        <v>4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0</v>
      </c>
      <c r="D74" s="151">
        <v>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</v>
      </c>
      <c r="D75" s="155">
        <f>SUM(D67:D74)</f>
        <v>4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</v>
      </c>
      <c r="H79" s="162">
        <f>H71+H74+H75+H76</f>
        <v>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0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11</v>
      </c>
      <c r="D88" s="151">
        <v>38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11</v>
      </c>
      <c r="D91" s="155">
        <f>SUM(D87:D90)</f>
        <v>39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12</v>
      </c>
      <c r="D93" s="155">
        <f>D64+D75+D84+D91+D92</f>
        <v>43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377</v>
      </c>
      <c r="D94" s="164">
        <f>D93+D55</f>
        <v>407</v>
      </c>
      <c r="E94" s="449" t="s">
        <v>270</v>
      </c>
      <c r="F94" s="289" t="s">
        <v>271</v>
      </c>
      <c r="G94" s="165">
        <f>G36+G39+G55+G79</f>
        <v>377</v>
      </c>
      <c r="H94" s="165">
        <f>H36+H39+H55+H79</f>
        <v>407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847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871</v>
      </c>
      <c r="B98" s="432"/>
      <c r="C98" s="586" t="s">
        <v>859</v>
      </c>
      <c r="D98" s="586"/>
      <c r="E98" s="586"/>
      <c r="F98" s="170"/>
      <c r="G98" s="171"/>
      <c r="H98" s="172"/>
      <c r="M98" s="157"/>
    </row>
    <row r="99" spans="1:8" ht="15">
      <c r="A99" s="575" t="s">
        <v>159</v>
      </c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6" t="s">
        <v>865</v>
      </c>
      <c r="D100" s="587"/>
      <c r="E100" s="58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A55" sqref="A55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78" t="str">
        <f>'справка №1-БАЛАНС'!E3</f>
        <v>ГЛОБЕКС ИСТЕЙТ ФОНД АДСИЦ</v>
      </c>
      <c r="C2" s="578"/>
      <c r="D2" s="578"/>
      <c r="E2" s="578"/>
      <c r="F2" s="580" t="s">
        <v>2</v>
      </c>
      <c r="G2" s="580"/>
      <c r="H2" s="526">
        <f>'справка №1-БАЛАНС'!H3</f>
        <v>175260931</v>
      </c>
    </row>
    <row r="3" spans="1:8" ht="15">
      <c r="A3" s="467" t="s">
        <v>274</v>
      </c>
      <c r="B3" s="578" t="str">
        <f>'справка №1-БАЛАНС'!E4</f>
        <v>НЕКОНСОЛИДИРАН</v>
      </c>
      <c r="C3" s="578"/>
      <c r="D3" s="578"/>
      <c r="E3" s="578"/>
      <c r="F3" s="546" t="s">
        <v>4</v>
      </c>
      <c r="G3" s="527"/>
      <c r="H3" s="527">
        <f>'справка №1-БАЛАНС'!H4</f>
        <v>175260931</v>
      </c>
    </row>
    <row r="4" spans="1:8" ht="17.25" customHeight="1">
      <c r="A4" s="467" t="s">
        <v>5</v>
      </c>
      <c r="B4" s="579" t="str">
        <f>'справка №1-БАЛАНС'!E5</f>
        <v>01.10.2010-31.12.2010</v>
      </c>
      <c r="C4" s="579"/>
      <c r="D4" s="579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0</v>
      </c>
      <c r="D9" s="46">
        <v>1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19</v>
      </c>
      <c r="D10" s="46">
        <v>52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0</v>
      </c>
      <c r="D11" s="46">
        <v>2</v>
      </c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11</v>
      </c>
      <c r="D12" s="46">
        <v>23</v>
      </c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2</v>
      </c>
      <c r="D13" s="46">
        <v>2</v>
      </c>
      <c r="E13" s="301" t="s">
        <v>51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0</v>
      </c>
      <c r="D16" s="47">
        <v>2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32</v>
      </c>
      <c r="D19" s="49">
        <f>SUM(D9:D15)+D16</f>
        <v>82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0</v>
      </c>
      <c r="D22" s="46"/>
      <c r="E22" s="304" t="s">
        <v>325</v>
      </c>
      <c r="F22" s="552" t="s">
        <v>326</v>
      </c>
      <c r="G22" s="550">
        <v>0</v>
      </c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0</v>
      </c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32</v>
      </c>
      <c r="D28" s="50">
        <f>D26+D19</f>
        <v>82</v>
      </c>
      <c r="E28" s="127" t="s">
        <v>338</v>
      </c>
      <c r="F28" s="554" t="s">
        <v>339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32</v>
      </c>
      <c r="H30" s="53">
        <f>IF((D28-H28)&gt;0,D28-H28,0)</f>
        <v>82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848</v>
      </c>
      <c r="B31" s="306" t="s">
        <v>344</v>
      </c>
      <c r="C31" s="46"/>
      <c r="D31" s="46"/>
      <c r="E31" s="296" t="s">
        <v>851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32</v>
      </c>
      <c r="D33" s="49">
        <f>D28-D31+D32</f>
        <v>82</v>
      </c>
      <c r="E33" s="127" t="s">
        <v>352</v>
      </c>
      <c r="F33" s="554" t="s">
        <v>353</v>
      </c>
      <c r="G33" s="53">
        <f>G32-G31+G28</f>
        <v>0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32</v>
      </c>
      <c r="H34" s="548">
        <f>IF((D33-H33)&gt;0,D33-H33,0)</f>
        <v>82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32</v>
      </c>
      <c r="H39" s="559">
        <f>IF(H34&gt;0,IF(D35+H34&lt;0,0,D35+H34),IF(D34-D35&lt;0,D35-D34,0))</f>
        <v>82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32</v>
      </c>
      <c r="H41" s="52">
        <f>IF(D39=0,IF(H39-H40&gt;0,H39-H40+D40,0),IF(D39-D40&lt;0,D40-D39+H40,0))</f>
        <v>82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32</v>
      </c>
      <c r="D42" s="53">
        <f>D33+D35+D39</f>
        <v>82</v>
      </c>
      <c r="E42" s="128" t="s">
        <v>379</v>
      </c>
      <c r="F42" s="129" t="s">
        <v>380</v>
      </c>
      <c r="G42" s="53">
        <f>G39+G33</f>
        <v>32</v>
      </c>
      <c r="H42" s="53">
        <f>H39+H33</f>
        <v>82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1" t="s">
        <v>855</v>
      </c>
      <c r="B45" s="581"/>
      <c r="C45" s="581"/>
      <c r="D45" s="581"/>
      <c r="E45" s="581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6" t="s">
        <v>872</v>
      </c>
      <c r="C48" s="427" t="s">
        <v>816</v>
      </c>
      <c r="D48" s="589" t="s">
        <v>860</v>
      </c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90" t="s">
        <v>866</v>
      </c>
      <c r="E50" s="590"/>
      <c r="F50" s="590"/>
      <c r="G50" s="590"/>
      <c r="H50" s="59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A49" sqref="A4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ГЛОБЕКС ИСТЕЙТ ФОНД АДСИЦ</v>
      </c>
      <c r="C4" s="541" t="s">
        <v>2</v>
      </c>
      <c r="D4" s="541">
        <f>'справка №1-БАЛАНС'!H3</f>
        <v>175260931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175260931</v>
      </c>
    </row>
    <row r="6" spans="1:6" ht="12" customHeight="1">
      <c r="A6" s="471" t="s">
        <v>5</v>
      </c>
      <c r="B6" s="506" t="str">
        <f>'справка №1-БАЛАНС'!E5</f>
        <v>01.10.2010-31.12.2010</v>
      </c>
      <c r="C6" s="472"/>
      <c r="D6" s="473" t="s">
        <v>275</v>
      </c>
      <c r="F6" s="325"/>
    </row>
    <row r="7" spans="1:6" ht="33.75" customHeight="1">
      <c r="A7" s="326" t="s">
        <v>383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/>
      <c r="D10" s="54"/>
      <c r="E10" s="130"/>
      <c r="F10" s="130"/>
    </row>
    <row r="11" spans="1:13" ht="12">
      <c r="A11" s="332" t="s">
        <v>387</v>
      </c>
      <c r="B11" s="333" t="s">
        <v>388</v>
      </c>
      <c r="C11" s="54">
        <v>-22</v>
      </c>
      <c r="D11" s="54">
        <v>-56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-12</v>
      </c>
      <c r="D13" s="54">
        <v>-26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6</v>
      </c>
      <c r="D14" s="54">
        <v>11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0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0</v>
      </c>
      <c r="D19" s="54">
        <v>-3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-28</v>
      </c>
      <c r="D20" s="55">
        <f>SUM(D10:D19)</f>
        <v>-74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>
        <v>0</v>
      </c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-28</v>
      </c>
      <c r="D43" s="55">
        <f>D42+D32+D20</f>
        <v>-74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39</v>
      </c>
      <c r="D44" s="132">
        <v>113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11</v>
      </c>
      <c r="D45" s="55">
        <f>D44+D43</f>
        <v>39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11</v>
      </c>
      <c r="D46" s="56">
        <v>39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859</v>
      </c>
      <c r="C50" s="591"/>
      <c r="D50" s="59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867</v>
      </c>
      <c r="C52" s="591"/>
      <c r="D52" s="59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J16" sqref="J16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458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ГЛОБЕКС ИСТЕЙТ ФОНД АДСИЦ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175260931</v>
      </c>
      <c r="N3" s="2"/>
    </row>
    <row r="4" spans="1:15" s="532" customFormat="1" ht="13.5" customHeight="1">
      <c r="A4" s="467" t="s">
        <v>459</v>
      </c>
      <c r="B4" s="594" t="str">
        <f>'справка №1-БАЛАНС'!E4</f>
        <v>НЕКОНСОЛИДИРАН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4</v>
      </c>
      <c r="L4" s="597"/>
      <c r="M4" s="478">
        <f>'справка №1-БАЛАНС'!H4</f>
        <v>175260931</v>
      </c>
      <c r="N4" s="3"/>
      <c r="O4" s="3"/>
    </row>
    <row r="5" spans="1:14" s="532" customFormat="1" ht="12.75" customHeight="1">
      <c r="A5" s="467" t="s">
        <v>5</v>
      </c>
      <c r="B5" s="598" t="str">
        <f>'справка №1-БАЛАНС'!E5</f>
        <v>01.10.2010-31.12.2010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650</v>
      </c>
      <c r="D11" s="58">
        <f>'справка №1-БАЛАНС'!H19</f>
        <v>2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-272</v>
      </c>
      <c r="K11" s="60"/>
      <c r="L11" s="344">
        <f>SUM(C11:K11)</f>
        <v>380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650</v>
      </c>
      <c r="D15" s="61">
        <f aca="true" t="shared" si="2" ref="D15:M15">D11+D12</f>
        <v>2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-272</v>
      </c>
      <c r="K15" s="61">
        <f t="shared" si="2"/>
        <v>0</v>
      </c>
      <c r="L15" s="344">
        <f t="shared" si="1"/>
        <v>380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-32</v>
      </c>
      <c r="K16" s="60"/>
      <c r="L16" s="344">
        <f t="shared" si="1"/>
        <v>-32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650</v>
      </c>
      <c r="D29" s="59">
        <f aca="true" t="shared" si="6" ref="D29:M29">D17+D20+D21+D24+D28+D27+D15+D16</f>
        <v>2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-304</v>
      </c>
      <c r="K29" s="59">
        <f t="shared" si="6"/>
        <v>0</v>
      </c>
      <c r="L29" s="344">
        <f t="shared" si="1"/>
        <v>348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650</v>
      </c>
      <c r="D32" s="59">
        <f t="shared" si="7"/>
        <v>2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-304</v>
      </c>
      <c r="K32" s="59">
        <f t="shared" si="7"/>
        <v>0</v>
      </c>
      <c r="L32" s="344">
        <f t="shared" si="1"/>
        <v>348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856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874</v>
      </c>
      <c r="B38" s="19"/>
      <c r="C38" s="15"/>
      <c r="D38" s="593" t="s">
        <v>861</v>
      </c>
      <c r="E38" s="593"/>
      <c r="F38" s="593" t="s">
        <v>862</v>
      </c>
      <c r="G38" s="593"/>
      <c r="H38" s="593"/>
      <c r="I38" s="593"/>
      <c r="J38" s="15" t="s">
        <v>868</v>
      </c>
      <c r="K38" s="15"/>
      <c r="L38" s="593" t="s">
        <v>869</v>
      </c>
      <c r="M38" s="593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D46" sqref="D46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382</v>
      </c>
      <c r="B2" s="600"/>
      <c r="C2" s="601" t="str">
        <f>'справка №1-БАЛАНС'!E3</f>
        <v>ГЛОБЕКС ИСТЕЙТ ФОНД АДСИЦ</v>
      </c>
      <c r="D2" s="601"/>
      <c r="E2" s="601"/>
      <c r="F2" s="601"/>
      <c r="G2" s="601"/>
      <c r="H2" s="60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175260931</v>
      </c>
      <c r="P2" s="483"/>
      <c r="Q2" s="483"/>
      <c r="R2" s="526"/>
    </row>
    <row r="3" spans="1:18" ht="15">
      <c r="A3" s="599" t="s">
        <v>5</v>
      </c>
      <c r="B3" s="600"/>
      <c r="C3" s="602" t="str">
        <f>'справка №1-БАЛАНС'!E5</f>
        <v>01.10.2010-31.12.2010</v>
      </c>
      <c r="D3" s="602"/>
      <c r="E3" s="602"/>
      <c r="F3" s="485"/>
      <c r="G3" s="485"/>
      <c r="H3" s="485"/>
      <c r="I3" s="485"/>
      <c r="J3" s="485"/>
      <c r="K3" s="485"/>
      <c r="L3" s="485"/>
      <c r="M3" s="603" t="s">
        <v>4</v>
      </c>
      <c r="N3" s="603"/>
      <c r="O3" s="482">
        <f>'справка №1-БАЛАНС'!H4</f>
        <v>175260931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4" t="s">
        <v>462</v>
      </c>
      <c r="B5" s="605"/>
      <c r="C5" s="608" t="s">
        <v>8</v>
      </c>
      <c r="D5" s="357" t="s">
        <v>523</v>
      </c>
      <c r="E5" s="357"/>
      <c r="F5" s="357"/>
      <c r="G5" s="357"/>
      <c r="H5" s="357" t="s">
        <v>524</v>
      </c>
      <c r="I5" s="357"/>
      <c r="J5" s="613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13" t="s">
        <v>527</v>
      </c>
      <c r="R5" s="613" t="s">
        <v>528</v>
      </c>
    </row>
    <row r="6" spans="1:18" s="100" customFormat="1" ht="48">
      <c r="A6" s="606"/>
      <c r="B6" s="607"/>
      <c r="C6" s="609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14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14"/>
      <c r="R6" s="614"/>
    </row>
    <row r="7" spans="1:18" s="100" customFormat="1" ht="12">
      <c r="A7" s="360" t="s">
        <v>538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334</v>
      </c>
      <c r="E9" s="189"/>
      <c r="F9" s="189"/>
      <c r="G9" s="74">
        <f>D9+E9-F9</f>
        <v>334</v>
      </c>
      <c r="H9" s="65"/>
      <c r="I9" s="65"/>
      <c r="J9" s="74">
        <f>G9+H9-I9</f>
        <v>334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334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4</v>
      </c>
      <c r="E11" s="189">
        <v>0</v>
      </c>
      <c r="F11" s="189"/>
      <c r="G11" s="74">
        <f t="shared" si="2"/>
        <v>4</v>
      </c>
      <c r="H11" s="65"/>
      <c r="I11" s="65"/>
      <c r="J11" s="74">
        <f t="shared" si="3"/>
        <v>4</v>
      </c>
      <c r="K11" s="65">
        <v>4</v>
      </c>
      <c r="L11" s="65">
        <v>0</v>
      </c>
      <c r="M11" s="65"/>
      <c r="N11" s="74">
        <f t="shared" si="4"/>
        <v>4</v>
      </c>
      <c r="O11" s="65"/>
      <c r="P11" s="65"/>
      <c r="Q11" s="74">
        <f t="shared" si="0"/>
        <v>4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>
        <v>0</v>
      </c>
      <c r="E14" s="189">
        <v>1</v>
      </c>
      <c r="F14" s="189">
        <v>0</v>
      </c>
      <c r="G14" s="74">
        <f t="shared" si="2"/>
        <v>1</v>
      </c>
      <c r="H14" s="65"/>
      <c r="I14" s="65"/>
      <c r="J14" s="74">
        <f t="shared" si="3"/>
        <v>1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852</v>
      </c>
      <c r="B15" s="374" t="s">
        <v>853</v>
      </c>
      <c r="C15" s="456" t="s">
        <v>854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>
        <v>24</v>
      </c>
      <c r="E16" s="189"/>
      <c r="F16" s="189"/>
      <c r="G16" s="74">
        <f t="shared" si="2"/>
        <v>24</v>
      </c>
      <c r="H16" s="65"/>
      <c r="I16" s="65"/>
      <c r="J16" s="74">
        <f t="shared" si="3"/>
        <v>24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24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362</v>
      </c>
      <c r="E17" s="194">
        <f>SUM(E9:E16)</f>
        <v>1</v>
      </c>
      <c r="F17" s="194">
        <f>SUM(F9:F16)</f>
        <v>0</v>
      </c>
      <c r="G17" s="74">
        <f t="shared" si="2"/>
        <v>363</v>
      </c>
      <c r="H17" s="75">
        <f>SUM(H9:H16)</f>
        <v>0</v>
      </c>
      <c r="I17" s="75">
        <f>SUM(I9:I16)</f>
        <v>0</v>
      </c>
      <c r="J17" s="74">
        <f t="shared" si="3"/>
        <v>363</v>
      </c>
      <c r="K17" s="75">
        <f>SUM(K9:K16)</f>
        <v>4</v>
      </c>
      <c r="L17" s="75">
        <f>SUM(L9:L16)</f>
        <v>0</v>
      </c>
      <c r="M17" s="75">
        <f>SUM(M9:M16)</f>
        <v>0</v>
      </c>
      <c r="N17" s="74">
        <f t="shared" si="4"/>
        <v>4</v>
      </c>
      <c r="O17" s="75">
        <f>SUM(O9:O16)</f>
        <v>0</v>
      </c>
      <c r="P17" s="75">
        <f>SUM(P9:P16)</f>
        <v>0</v>
      </c>
      <c r="Q17" s="74">
        <f t="shared" si="5"/>
        <v>4</v>
      </c>
      <c r="R17" s="74">
        <f t="shared" si="6"/>
        <v>359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>
        <v>0</v>
      </c>
      <c r="E21" s="189">
        <v>0</v>
      </c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>
        <v>6</v>
      </c>
      <c r="E24" s="189"/>
      <c r="F24" s="189"/>
      <c r="G24" s="74">
        <f t="shared" si="2"/>
        <v>6</v>
      </c>
      <c r="H24" s="65"/>
      <c r="I24" s="65"/>
      <c r="J24" s="74">
        <f t="shared" si="3"/>
        <v>6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6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835</v>
      </c>
      <c r="C25" s="376" t="s">
        <v>580</v>
      </c>
      <c r="D25" s="190">
        <f>SUM(D21:D24)</f>
        <v>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6</v>
      </c>
      <c r="H25" s="66">
        <f t="shared" si="7"/>
        <v>0</v>
      </c>
      <c r="I25" s="66">
        <f t="shared" si="7"/>
        <v>0</v>
      </c>
      <c r="J25" s="67">
        <f t="shared" si="3"/>
        <v>6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849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850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368</v>
      </c>
      <c r="E40" s="438">
        <f>E17+E18+E19+E25+E38+E39</f>
        <v>1</v>
      </c>
      <c r="F40" s="438">
        <f aca="true" t="shared" si="13" ref="F40:R40">F17+F18+F19+F25+F38+F39</f>
        <v>0</v>
      </c>
      <c r="G40" s="438">
        <f t="shared" si="13"/>
        <v>369</v>
      </c>
      <c r="H40" s="438">
        <f t="shared" si="13"/>
        <v>0</v>
      </c>
      <c r="I40" s="438">
        <f t="shared" si="13"/>
        <v>0</v>
      </c>
      <c r="J40" s="438">
        <f t="shared" si="13"/>
        <v>369</v>
      </c>
      <c r="K40" s="438">
        <f t="shared" si="13"/>
        <v>4</v>
      </c>
      <c r="L40" s="438">
        <f t="shared" si="13"/>
        <v>0</v>
      </c>
      <c r="M40" s="438">
        <f t="shared" si="13"/>
        <v>0</v>
      </c>
      <c r="N40" s="438">
        <f t="shared" si="13"/>
        <v>4</v>
      </c>
      <c r="O40" s="438">
        <f t="shared" si="13"/>
        <v>0</v>
      </c>
      <c r="P40" s="438">
        <f t="shared" si="13"/>
        <v>0</v>
      </c>
      <c r="Q40" s="438">
        <f t="shared" si="13"/>
        <v>4</v>
      </c>
      <c r="R40" s="438">
        <f t="shared" si="13"/>
        <v>365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354" t="s">
        <v>159</v>
      </c>
      <c r="D44" s="577" t="s">
        <v>159</v>
      </c>
      <c r="E44" s="355"/>
      <c r="F44" s="355"/>
      <c r="G44" s="351"/>
      <c r="H44" s="356" t="s">
        <v>863</v>
      </c>
      <c r="I44" s="356"/>
      <c r="J44" s="356"/>
      <c r="K44" s="610"/>
      <c r="L44" s="610"/>
      <c r="M44" s="610"/>
      <c r="N44" s="610"/>
      <c r="O44" s="611" t="s">
        <v>867</v>
      </c>
      <c r="P44" s="612"/>
      <c r="Q44" s="612"/>
      <c r="R44" s="61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C111" sqref="C111:F11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606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21" t="str">
        <f>'справка №1-БАЛАНС'!E3</f>
        <v>ГЛОБЕКС ИСТЕЙТ ФОНД АДСИЦ</v>
      </c>
      <c r="C3" s="622"/>
      <c r="D3" s="526" t="s">
        <v>2</v>
      </c>
      <c r="E3" s="107">
        <f>'справка №1-БАЛАНС'!H3</f>
        <v>175260931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9" t="str">
        <f>'справка №1-БАЛАНС'!E5</f>
        <v>01.10.2010-31.12.2010</v>
      </c>
      <c r="C4" s="620"/>
      <c r="D4" s="527" t="s">
        <v>4</v>
      </c>
      <c r="E4" s="107">
        <f>'справка №1-БАЛАНС'!H4</f>
        <v>175260931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8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/>
      <c r="D28" s="108"/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1</v>
      </c>
      <c r="D33" s="105">
        <f>SUM(D34:D37)</f>
        <v>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>
        <v>1</v>
      </c>
      <c r="D35" s="108">
        <v>1</v>
      </c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0</v>
      </c>
      <c r="D42" s="108">
        <v>0</v>
      </c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1</v>
      </c>
      <c r="D43" s="104">
        <f>D24+D28+D29+D31+D30+D32+D33+D38</f>
        <v>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1</v>
      </c>
      <c r="D44" s="103">
        <f>D43+D21+D19+D9</f>
        <v>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462</v>
      </c>
      <c r="B48" s="390" t="s">
        <v>8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>
        <v>27</v>
      </c>
      <c r="D64" s="108"/>
      <c r="E64" s="119">
        <f t="shared" si="1"/>
        <v>27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27</v>
      </c>
      <c r="D66" s="103">
        <f>D52+D56+D61+D62+D63+D64</f>
        <v>0</v>
      </c>
      <c r="E66" s="119">
        <f t="shared" si="1"/>
        <v>27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2</v>
      </c>
      <c r="D85" s="104">
        <f>SUM(D86:D90)+D94</f>
        <v>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1</v>
      </c>
      <c r="D87" s="108">
        <v>1</v>
      </c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1</v>
      </c>
      <c r="D89" s="108">
        <v>1</v>
      </c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/>
      <c r="D91" s="108"/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/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/>
      <c r="D93" s="108"/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/>
      <c r="D94" s="108"/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0</v>
      </c>
      <c r="D95" s="108">
        <v>0</v>
      </c>
      <c r="E95" s="119">
        <f t="shared" si="1"/>
        <v>0</v>
      </c>
      <c r="F95" s="110">
        <v>0</v>
      </c>
    </row>
    <row r="96" spans="1:16" ht="12">
      <c r="A96" s="398" t="s">
        <v>759</v>
      </c>
      <c r="B96" s="407" t="s">
        <v>760</v>
      </c>
      <c r="C96" s="104">
        <f>C85+C80+C75+C71+C95</f>
        <v>2</v>
      </c>
      <c r="D96" s="104">
        <f>D85+D80+D75+D71+D95</f>
        <v>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29</v>
      </c>
      <c r="D97" s="104">
        <f>D96+D68+D66</f>
        <v>2</v>
      </c>
      <c r="E97" s="104">
        <f>E96+E68+E66</f>
        <v>27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777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876</v>
      </c>
      <c r="B109" s="616"/>
      <c r="C109" s="616" t="s">
        <v>864</v>
      </c>
      <c r="D109" s="616"/>
      <c r="E109" s="616"/>
      <c r="F109" s="616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5" t="s">
        <v>867</v>
      </c>
      <c r="D111" s="615"/>
      <c r="E111" s="615"/>
      <c r="F111" s="615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" sqref="A3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3" t="str">
        <f>'справка №1-БАЛАНС'!E3</f>
        <v>ГЛОБЕКС ИСТЕЙТ ФОНД АДСИЦ</v>
      </c>
      <c r="C4" s="623"/>
      <c r="D4" s="623"/>
      <c r="E4" s="623"/>
      <c r="F4" s="623"/>
      <c r="G4" s="629" t="s">
        <v>2</v>
      </c>
      <c r="H4" s="629"/>
      <c r="I4" s="500">
        <f>'справка №1-БАЛАНС'!H3</f>
        <v>175260931</v>
      </c>
    </row>
    <row r="5" spans="1:9" ht="15">
      <c r="A5" s="501" t="s">
        <v>5</v>
      </c>
      <c r="B5" s="624" t="str">
        <f>'справка №1-БАЛАНС'!E5</f>
        <v>01.10.2010-31.12.2010</v>
      </c>
      <c r="C5" s="624"/>
      <c r="D5" s="624"/>
      <c r="E5" s="624"/>
      <c r="F5" s="624"/>
      <c r="G5" s="627" t="s">
        <v>4</v>
      </c>
      <c r="H5" s="628"/>
      <c r="I5" s="500">
        <f>'справка №1-БАЛАНС'!H4</f>
        <v>175260931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877</v>
      </c>
      <c r="B30" s="626"/>
      <c r="C30" s="626"/>
      <c r="D30" s="459" t="s">
        <v>816</v>
      </c>
      <c r="E30" s="625" t="s">
        <v>860</v>
      </c>
      <c r="F30" s="625"/>
      <c r="G30" s="625"/>
      <c r="H30" s="420" t="s">
        <v>778</v>
      </c>
      <c r="I30" s="625" t="s">
        <v>866</v>
      </c>
      <c r="J30" s="625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6" sqref="A156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817</v>
      </c>
      <c r="B2" s="145"/>
      <c r="C2" s="145"/>
      <c r="D2" s="145"/>
      <c r="E2" s="145"/>
      <c r="F2" s="145"/>
    </row>
    <row r="3" spans="1:6" ht="12.75" customHeight="1">
      <c r="A3" s="145" t="s">
        <v>818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30" t="str">
        <f>'справка №1-БАЛАНС'!E3</f>
        <v>ГЛОБЕКС ИСТЕЙТ ФОНД АДСИЦ</v>
      </c>
      <c r="C5" s="630"/>
      <c r="D5" s="630"/>
      <c r="E5" s="570" t="s">
        <v>2</v>
      </c>
      <c r="F5" s="451">
        <f>'справка №1-БАЛАНС'!H3</f>
        <v>175260931</v>
      </c>
    </row>
    <row r="6" spans="1:13" ht="15" customHeight="1">
      <c r="A6" s="27" t="s">
        <v>819</v>
      </c>
      <c r="B6" s="631" t="str">
        <f>'справка №1-БАЛАНС'!E5</f>
        <v>01.10.2010-31.12.2010</v>
      </c>
      <c r="C6" s="631"/>
      <c r="D6" s="510"/>
      <c r="E6" s="569" t="s">
        <v>4</v>
      </c>
      <c r="F6" s="511">
        <f>'справка №1-БАЛАНС'!H4</f>
        <v>175260931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820</v>
      </c>
      <c r="B8" s="32" t="s">
        <v>8</v>
      </c>
      <c r="C8" s="33" t="s">
        <v>821</v>
      </c>
      <c r="D8" s="33" t="s">
        <v>822</v>
      </c>
      <c r="E8" s="33" t="s">
        <v>823</v>
      </c>
      <c r="F8" s="33" t="s">
        <v>824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825</v>
      </c>
      <c r="B10" s="35"/>
      <c r="C10" s="429"/>
      <c r="D10" s="429"/>
      <c r="E10" s="429"/>
      <c r="F10" s="429"/>
    </row>
    <row r="11" spans="1:6" ht="18" customHeight="1">
      <c r="A11" s="36" t="s">
        <v>826</v>
      </c>
      <c r="B11" s="37"/>
      <c r="C11" s="429"/>
      <c r="D11" s="429"/>
      <c r="E11" s="429"/>
      <c r="F11" s="429"/>
    </row>
    <row r="12" spans="1:6" ht="14.25" customHeight="1">
      <c r="A12" s="36" t="s">
        <v>827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828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829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830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831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832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833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834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835</v>
      </c>
      <c r="B78" s="39" t="s">
        <v>836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837</v>
      </c>
      <c r="B79" s="39" t="s">
        <v>838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839</v>
      </c>
      <c r="B80" s="39"/>
      <c r="C80" s="429"/>
      <c r="D80" s="429"/>
      <c r="E80" s="429"/>
      <c r="F80" s="442"/>
    </row>
    <row r="81" spans="1:6" ht="14.25" customHeight="1">
      <c r="A81" s="36" t="s">
        <v>826</v>
      </c>
      <c r="B81" s="40"/>
      <c r="C81" s="429"/>
      <c r="D81" s="429"/>
      <c r="E81" s="429"/>
      <c r="F81" s="442"/>
    </row>
    <row r="82" spans="1:6" ht="12.75">
      <c r="A82" s="36" t="s">
        <v>827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828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840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830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841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832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842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834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835</v>
      </c>
      <c r="B148" s="39" t="s">
        <v>843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844</v>
      </c>
      <c r="B149" s="39" t="s">
        <v>845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878</v>
      </c>
      <c r="B151" s="453"/>
      <c r="C151" s="632" t="s">
        <v>864</v>
      </c>
      <c r="D151" s="632"/>
      <c r="E151" s="632"/>
      <c r="F151" s="632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2" t="s">
        <v>865</v>
      </c>
      <c r="D153" s="632"/>
      <c r="E153" s="632"/>
      <c r="F153" s="632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Katq</cp:lastModifiedBy>
  <cp:lastPrinted>2011-01-24T10:40:16Z</cp:lastPrinted>
  <dcterms:created xsi:type="dcterms:W3CDTF">2000-06-29T12:02:40Z</dcterms:created>
  <dcterms:modified xsi:type="dcterms:W3CDTF">2011-01-24T10:40:54Z</dcterms:modified>
  <cp:category/>
  <cp:version/>
  <cp:contentType/>
  <cp:contentStatus/>
</cp:coreProperties>
</file>