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<sst xmlns="http://schemas.openxmlformats.org/spreadsheetml/2006/main" count="4347" uniqueCount="1028">
  <si>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</si>
  <si>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</si>
  <si>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</si>
  <si>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</si>
  <si>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</si>
  <si>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</si>
  <si>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</si>
  <si>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</si>
  <si>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</si>
  <si>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</si>
  <si>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</si>
  <si>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</si>
  <si>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</si>
  <si>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</si>
  <si>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</si>
  <si>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</si>
  <si>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</si>
  <si>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</si>
  <si>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</si>
  <si>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</si>
  <si>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</si>
  <si>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</si>
  <si>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</si>
  <si>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</si>
  <si>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</si>
  <si>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</si>
  <si>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</si>
  <si>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</si>
  <si>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</si>
  <si>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</si>
  <si>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</si>
  <si>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</si>
  <si>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</si>
  <si>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</si>
  <si>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</si>
  <si>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</si>
  <si>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</si>
  <si>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</si>
  <si>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</si>
  <si>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</si>
  <si>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</si>
  <si>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</si>
  <si>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</si>
  <si>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</si>
  <si>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</si>
  <si>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</si>
  <si>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</si>
  <si>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</si>
  <si>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</si>
  <si>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</si>
  <si>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</si>
  <si>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</si>
  <si>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</si>
  <si>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</si>
  <si>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</si>
  <si>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</si>
  <si>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</si>
  <si>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</si>
  <si>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</si>
  <si>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</si>
  <si>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</si>
  <si>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</si>
  <si>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</si>
  <si>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</si>
  <si>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</si>
  <si>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</si>
  <si>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</si>
  <si>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</si>
  <si>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</si>
  <si>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</si>
  <si>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</si>
  <si>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</si>
  <si>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</si>
  <si>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</si>
  <si>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</si>
  <si>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</si>
  <si>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</si>
  <si>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</si>
  <si>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</si>
  <si>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</si>
  <si>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</si>
  <si>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</si>
  <si>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</si>
  <si>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</si>
  <si>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</si>
  <si>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</si>
  <si>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</si>
  <si>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</si>
  <si>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</si>
  <si>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</si>
  <si>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</si>
  <si>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</si>
  <si>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</si>
  <si>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</si>
  <si>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</si>
  <si>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</si>
  <si>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</si>
  <si>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</si>
  <si>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</si>
  <si>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</si>
  <si>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</si>
  <si>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</si>
  <si>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</si>
  <si>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</si>
  <si>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</si>
  <si>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</si>
  <si>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</si>
  <si>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</si>
  <si>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</si>
  <si>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</si>
  <si>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</si>
  <si>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</si>
  <si>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</si>
  <si>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</si>
  <si>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</si>
  <si>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</si>
  <si>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</si>
  <si>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</si>
  <si>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</si>
  <si>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</si>
  <si>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</si>
  <si>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</si>
  <si>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</si>
  <si>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</si>
  <si>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</si>
  <si>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</si>
  <si>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</si>
  <si>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</si>
  <si>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</si>
  <si>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</si>
  <si>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</si>
  <si>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</si>
  <si>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</si>
  <si>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</si>
  <si>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</si>
  <si>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</si>
  <si>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</si>
  <si>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</si>
  <si>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</si>
  <si>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</si>
  <si>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</si>
  <si>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</si>
  <si>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</si>
  <si>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</si>
  <si>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</si>
  <si>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</si>
  <si>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</si>
  <si>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</si>
  <si>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</si>
  <si>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</si>
  <si>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</si>
  <si>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</si>
  <si>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</si>
  <si>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</si>
  <si>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</si>
  <si>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</si>
  <si>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</si>
  <si>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</si>
  <si>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</si>
  <si>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</si>
  <si>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</si>
  <si>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</si>
  <si>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</si>
  <si>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</si>
  <si>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</si>
  <si>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</si>
  <si>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</si>
  <si>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</si>
  <si>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</si>
  <si>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</si>
  <si>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</si>
  <si>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</si>
  <si>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</si>
  <si>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</si>
  <si>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</si>
  <si>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</si>
  <si>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</si>
  <si>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</si>
  <si>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</si>
  <si>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</si>
  <si>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</si>
  <si>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</si>
  <si>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</si>
  <si>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</si>
  <si>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</si>
  <si>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</si>
  <si>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</si>
  <si>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</si>
  <si>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</si>
  <si>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</si>
  <si>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</si>
  <si>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</si>
  <si>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</si>
  <si>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</si>
  <si>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</si>
  <si>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</si>
  <si>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</si>
  <si>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</si>
  <si>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</si>
  <si>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</si>
  <si>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</si>
  <si>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</si>
  <si>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</si>
  <si>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</si>
  <si>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</si>
  <si>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</si>
  <si>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</si>
  <si>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</si>
  <si>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</si>
  <si>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</si>
  <si>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</si>
  <si>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</si>
  <si>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</si>
  <si>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</si>
  <si>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</si>
  <si>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</si>
  <si>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</si>
  <si>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</si>
  <si>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</si>
  <si>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</si>
  <si>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</si>
  <si>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</si>
  <si>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</si>
  <si>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</si>
  <si>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</si>
  <si>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</si>
  <si>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</si>
  <si>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</si>
  <si>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</si>
  <si>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</si>
  <si>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</si>
  <si>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</si>
  <si>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</si>
  <si>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</si>
  <si>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</si>
  <si>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</si>
  <si>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</si>
  <si>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</si>
  <si>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</si>
  <si>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</si>
  <si>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</si>
  <si>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</si>
  <si>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</si>
  <si>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</si>
  <si>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</si>
  <si>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</si>
  <si>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</si>
  <si>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</si>
  <si>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</si>
  <si>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</si>
  <si>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</si>
  <si>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</si>
  <si>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</si>
  <si>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</si>
  <si>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</si>
  <si>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</si>
  <si>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</si>
  <si>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</si>
  <si>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</si>
  <si>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</si>
  <si>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</si>
  <si>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</si>
  <si>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</si>
  <si>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</si>
  <si>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</si>
  <si>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</si>
  <si>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</si>
  <si>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</si>
  <si>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</si>
  <si>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</si>
  <si>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</si>
  <si>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</si>
  <si>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</si>
  <si>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</si>
  <si>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</si>
  <si>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</si>
  <si>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</si>
  <si>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</si>
  <si>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</si>
  <si>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</si>
  <si>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</si>
  <si>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</si>
  <si>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</si>
  <si>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</si>
  <si>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</si>
  <si>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</si>
  <si>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</si>
  <si>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</si>
  <si>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</si>
  <si>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</si>
  <si>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</si>
  <si>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</si>
  <si>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</si>
  <si>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</si>
  <si>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</si>
  <si>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</si>
  <si>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</si>
  <si>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</si>
  <si>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</si>
  <si>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</si>
  <si>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</si>
  <si>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</si>
  <si>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</si>
  <si>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</si>
  <si>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</si>
  <si>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</si>
  <si>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</si>
  <si>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</si>
  <si>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</si>
  <si>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</si>
  <si>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</si>
  <si>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</si>
  <si>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</si>
  <si>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</si>
  <si>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</si>
  <si>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</si>
  <si>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</si>
  <si>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</si>
  <si>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</si>
  <si>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</si>
  <si>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</si>
  <si>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</si>
  <si>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</si>
  <si>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</si>
  <si>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</si>
  <si>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</si>
  <si>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</si>
  <si>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</si>
  <si>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</si>
  <si>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</si>
  <si>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</si>
  <si>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</si>
  <si>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</si>
  <si>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</si>
  <si>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</si>
  <si>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</si>
  <si>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</si>
  <si>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</si>
  <si>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</si>
  <si>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</si>
  <si>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</si>
  <si>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</si>
  <si>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</si>
  <si>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</si>
  <si>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</si>
  <si>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</si>
  <si>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</si>
  <si>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</si>
  <si>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</si>
  <si>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</si>
  <si>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</si>
  <si>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</si>
  <si>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</si>
  <si>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</si>
  <si>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</si>
  <si>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</si>
  <si>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</si>
  <si>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</si>
  <si>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</si>
  <si>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</si>
  <si>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</si>
  <si>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</si>
  <si>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</si>
  <si>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</si>
  <si>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</si>
  <si>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</si>
  <si>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</si>
  <si>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</si>
  <si>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</si>
  <si>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</si>
  <si>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</si>
  <si>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</si>
  <si>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</si>
  <si>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</si>
  <si>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</si>
  <si>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</si>
  <si>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</si>
  <si>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</si>
  <si>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</si>
  <si>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</si>
  <si>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</si>
  <si>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</si>
  <si>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</si>
  <si>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</si>
  <si>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</si>
  <si>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</si>
  <si>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</si>
  <si>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</si>
  <si>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</si>
  <si>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</si>
  <si>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</si>
  <si>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</si>
  <si>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</si>
  <si>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</si>
  <si>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</si>
  <si>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</si>
  <si>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</si>
  <si>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</si>
  <si>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</si>
  <si>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</si>
  <si>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</si>
  <si>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</si>
  <si>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</si>
  <si>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</si>
  <si>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</si>
  <si>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</si>
  <si>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</si>
  <si>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</si>
  <si>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</si>
  <si>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</si>
  <si>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</si>
  <si>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</si>
  <si>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</si>
  <si>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</si>
  <si>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</si>
  <si>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</si>
  <si>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</si>
  <si>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</si>
  <si>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</si>
  <si>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</si>
  <si>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</si>
  <si>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</si>
  <si>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</si>
  <si>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</si>
  <si>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</si>
  <si>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</si>
  <si>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</si>
  <si>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</si>
  <si>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</si>
  <si>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</si>
  <si>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</si>
  <si>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</si>
  <si>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</si>
  <si>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</si>
  <si>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</si>
  <si>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</si>
  <si>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</si>
  <si>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</si>
  <si>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</si>
  <si>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</si>
  <si>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</si>
  <si>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</si>
  <si>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</si>
  <si>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</si>
  <si>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</si>
  <si>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</si>
  <si>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</si>
  <si>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</si>
  <si>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</si>
  <si>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</si>
  <si>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</si>
  <si>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</si>
  <si>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</si>
  <si>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</si>
  <si>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</si>
  <si>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</si>
  <si>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</si>
  <si>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</si>
  <si>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</si>
  <si>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</si>
  <si>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</si>
  <si>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</si>
  <si>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</si>
  <si>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</si>
  <si>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</si>
  <si>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</si>
  <si>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</si>
  <si>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</si>
  <si>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</si>
  <si>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</si>
  <si>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</si>
  <si>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</si>
  <si>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</si>
  <si>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</si>
  <si>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</si>
  <si>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</si>
  <si>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</si>
  <si>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</si>
  <si>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</si>
  <si>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</si>
  <si>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</si>
  <si>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</si>
  <si>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</si>
  <si>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</si>
  <si>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</si>
  <si>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</si>
  <si>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</si>
  <si>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</si>
  <si>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</si>
  <si>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</si>
  <si>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</si>
  <si>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</si>
  <si>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</si>
  <si>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</si>
  <si>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</si>
  <si>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</si>
  <si>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</si>
  <si>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</si>
  <si>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</si>
  <si>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</si>
  <si>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</si>
  <si>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</si>
  <si>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</si>
  <si>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</si>
  <si>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</si>
  <si>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</si>
  <si>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</si>
  <si>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</si>
  <si>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</si>
  <si>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</si>
  <si>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</si>
  <si>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</si>
  <si>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</si>
  <si>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</si>
  <si>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</si>
  <si>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</si>
  <si>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</si>
  <si>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</si>
  <si>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</si>
  <si>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</si>
  <si>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</si>
  <si>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</si>
  <si>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</si>
  <si>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</si>
  <si>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</si>
  <si>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</si>
  <si>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</si>
  <si>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</si>
  <si>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</si>
  <si>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</si>
  <si>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</si>
  <si>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</si>
  <si>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</si>
  <si>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</si>
  <si>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</si>
  <si>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</si>
  <si>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</si>
  <si>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</si>
  <si>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</si>
  <si>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</si>
  <si>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</si>
  <si>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</si>
  <si>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</si>
  <si>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</si>
  <si>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</si>
  <si>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</si>
  <si>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</si>
  <si>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</si>
  <si>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</si>
  <si>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</si>
  <si>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</si>
  <si>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</si>
  <si>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</si>
  <si>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</si>
  <si>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</si>
  <si>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</si>
  <si>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</si>
  <si>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</si>
  <si>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</si>
  <si>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</si>
  <si>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</si>
  <si>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</si>
  <si>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</si>
  <si>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</si>
  <si>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</si>
  <si>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</si>
  <si>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</si>
  <si>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</si>
  <si>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</si>
  <si>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</si>
  <si>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</si>
  <si>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</si>
  <si>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</si>
  <si>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</si>
  <si>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</si>
  <si>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</si>
  <si>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</si>
  <si>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</si>
  <si>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</si>
  <si>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</si>
  <si>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</si>
  <si>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</si>
  <si>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</si>
  <si>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</si>
  <si>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</si>
  <si>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</si>
  <si>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</si>
  <si>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</si>
  <si>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</si>
  <si>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</si>
  <si>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</si>
  <si>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</si>
  <si>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</si>
  <si>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</si>
  <si>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</si>
  <si>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</si>
  <si>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</si>
  <si>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</si>
  <si>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</si>
  <si>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</si>
  <si>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</si>
  <si>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</si>
  <si>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</si>
  <si>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</si>
  <si>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</si>
  <si>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</si>
  <si>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</si>
  <si>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</si>
  <si>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</si>
  <si>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</si>
  <si>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</si>
  <si>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</si>
  <si>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</si>
  <si>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</si>
  <si>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</si>
  <si>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</si>
  <si>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</si>
  <si>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</si>
  <si>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</si>
  <si>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</si>
  <si>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</si>
  <si>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</si>
  <si>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</si>
  <si>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</si>
  <si>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</si>
  <si>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</si>
  <si>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</si>
  <si>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</si>
  <si>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</si>
  <si>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</si>
  <si>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</si>
  <si>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</si>
  <si>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</si>
  <si>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</si>
  <si>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</si>
  <si>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</si>
  <si>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</si>
  <si>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</si>
  <si>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</si>
  <si>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</si>
  <si>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</si>
  <si>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</si>
  <si>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</si>
  <si>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</si>
  <si>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</si>
  <si>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</si>
  <si>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</si>
  <si>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</si>
  <si>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</si>
  <si>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</si>
  <si>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</si>
  <si>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</si>
  <si>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</si>
  <si>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</si>
  <si>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</si>
  <si>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</si>
  <si>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</si>
  <si>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</si>
  <si>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</si>
  <si>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</si>
  <si>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</si>
  <si>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</si>
  <si>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</si>
  <si>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</si>
  <si>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</si>
  <si>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</si>
  <si>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</si>
  <si>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</si>
  <si>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</si>
  <si>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</si>
  <si>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</si>
  <si>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</si>
  <si>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</si>
  <si>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</si>
  <si>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</si>
  <si>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</si>
  <si>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</si>
  <si>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</si>
  <si>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</si>
  <si>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</si>
  <si>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</si>
  <si>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</si>
  <si>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</si>
  <si>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</si>
  <si>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</si>
  <si>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</si>
  <si>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</si>
  <si>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</si>
  <si>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</si>
  <si>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</si>
  <si>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</si>
  <si>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</si>
  <si>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</si>
  <si>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</si>
  <si>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</si>
  <si>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</si>
  <si>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</si>
  <si>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</si>
  <si>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</si>
  <si>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</si>
  <si>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</si>
  <si>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</si>
  <si>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</si>
  <si>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</si>
  <si>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</si>
  <si>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</si>
  <si>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</si>
  <si>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</si>
  <si>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</si>
  <si>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</si>
  <si>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</si>
  <si>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</si>
  <si>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</si>
  <si>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</si>
  <si>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</si>
  <si>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</si>
  <si>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</si>
  <si>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</si>
  <si>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</si>
  <si>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</si>
  <si>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</si>
  <si>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</si>
  <si>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</si>
  <si>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</si>
  <si>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</si>
  <si>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</si>
  <si>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</si>
  <si>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</si>
  <si>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</si>
  <si>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</si>
  <si>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</si>
  <si>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</si>
  <si>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</si>
  <si>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</si>
  <si>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</si>
  <si>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</si>
  <si>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</si>
  <si>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</si>
  <si>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</si>
  <si>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</si>
  <si>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</si>
  <si>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</si>
  <si>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</si>
  <si>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</si>
  <si>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</si>
  <si>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</si>
  <si>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</si>
  <si>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</si>
  <si>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</si>
  <si>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</si>
  <si>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</si>
  <si>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</si>
  <si>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</si>
  <si>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</si>
  <si>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</si>
  <si>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</si>
  <si>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</si>
  <si>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</si>
  <si>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</si>
  <si>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</si>
  <si>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</si>
  <si>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</si>
  <si>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</si>
  <si>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</si>
  <si>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</si>
  <si>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</si>
  <si>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</si>
  <si>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</si>
  <si>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</si>
  <si>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</si>
  <si>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</si>
  <si>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</si>
  <si>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</si>
  <si>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</si>
  <si>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</si>
  <si>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</si>
  <si>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</si>
  <si>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</si>
  <si>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</si>
  <si>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</si>
  <si>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</si>
  <si>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</si>
  <si>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</si>
  <si>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</si>
  <si>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</si>
  <si>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</si>
  <si>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</si>
  <si>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</si>
  <si>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</si>
  <si>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</si>
  <si>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</si>
  <si>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</si>
  <si>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</si>
  <si>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</si>
  <si>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</si>
  <si>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</si>
  <si>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</si>
  <si>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</si>
  <si>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</si>
  <si>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</si>
  <si>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</si>
  <si>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</si>
  <si>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</si>
  <si>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</si>
  <si>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</si>
  <si>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</si>
  <si>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</si>
  <si>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</si>
  <si>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</si>
  <si>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</si>
  <si>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</si>
  <si>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</si>
  <si>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</si>
  <si>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</si>
  <si>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</si>
  <si>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</si>
  <si>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</si>
  <si>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</si>
  <si>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</si>
  <si>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</si>
  <si>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</si>
  <si>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</si>
  <si>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</si>
  <si>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</si>
  <si>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</si>
  <si>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</si>
  <si>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</si>
  <si>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</si>
  <si>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</si>
  <si>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</si>
  <si>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</si>
  <si>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</si>
  <si>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</si>
  <si>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</si>
  <si>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</si>
  <si>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</si>
  <si>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</si>
  <si>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</si>
  <si>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</si>
  <si>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</si>
  <si>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</si>
  <si>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</si>
  <si>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</si>
  <si>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</si>
  <si>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</si>
  <si>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</si>
  <si>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</si>
  <si>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</si>
  <si>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</si>
  <si>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</si>
  <si>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</si>
  <si>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</si>
  <si>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</si>
  <si>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</si>
  <si>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</si>
  <si>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</si>
  <si>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</si>
  <si>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</si>
  <si>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</si>
  <si>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</si>
  <si>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</si>
  <si>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</si>
  <si>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</si>
  <si>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</si>
  <si>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</si>
  <si>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</si>
  <si>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</si>
  <si>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</si>
  <si>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</si>
  <si>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</si>
  <si>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</si>
  <si>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</si>
  <si>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</si>
  <si>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</si>
  <si>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</si>
  <si>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</si>
  <si>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</si>
  <si>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</si>
  <si>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</si>
  <si>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</si>
  <si>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</si>
  <si>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</si>
  <si>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</si>
  <si>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</si>
  <si>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</si>
  <si>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</si>
  <si>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</si>
  <si>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</si>
  <si>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</si>
  <si>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</si>
  <si>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</si>
  <si>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</si>
  <si>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</si>
  <si>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</si>
  <si>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</si>
  <si>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</si>
  <si>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</si>
  <si>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</si>
  <si>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</si>
  <si>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</si>
  <si>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</si>
  <si>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</si>
  <si>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</si>
  <si>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</si>
  <si>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</si>
  <si>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</si>
  <si>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</si>
  <si>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</si>
  <si>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</si>
  <si>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</si>
  <si>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</si>
  <si>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</si>
  <si>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</si>
  <si>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</si>
  <si>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</si>
  <si>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</si>
  <si>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</si>
  <si>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</si>
  <si>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</si>
  <si>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</si>
  <si>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</si>
  <si>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</si>
  <si>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</si>
  <si>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</si>
  <si>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</si>
  <si>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</si>
  <si>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</si>
  <si>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</si>
  <si>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</si>
  <si>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</si>
  <si>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</si>
  <si>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</si>
  <si>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</si>
  <si>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</si>
  <si>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</si>
  <si>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</si>
  <si>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</si>
  <si>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</si>
  <si>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</si>
  <si>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</si>
  <si>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</si>
  <si>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</si>
  <si>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</si>
  <si>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</si>
  <si>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</si>
  <si>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</si>
  <si>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</si>
  <si>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</si>
  <si>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</si>
  <si>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</si>
  <si>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</si>
  <si>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</si>
  <si>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</si>
  <si>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</si>
  <si>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</si>
  <si>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</si>
  <si>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</si>
  <si>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</si>
  <si>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</si>
  <si>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</si>
  <si>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</si>
  <si>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</si>
  <si>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</si>
  <si>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</si>
  <si>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</si>
  <si>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</si>
  <si>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</si>
  <si>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</si>
  <si>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</si>
  <si>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</si>
  <si>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</si>
  <si>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</si>
  <si>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</si>
  <si>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</si>
  <si>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</si>
  <si>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</si>
  <si>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</si>
  <si>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</si>
  <si>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</si>
  <si>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</si>
  <si>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</si>
  <si>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</si>
  <si>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</si>
  <si>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</si>
  <si>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</si>
  <si>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</si>
  <si>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</si>
  <si>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</si>
  <si>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</si>
  <si>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</si>
  <si>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</si>
  <si>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</si>
  <si>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</si>
  <si>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</si>
  <si>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</si>
  <si>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Здравка Тодорова Иванова</t>
  </si>
  <si>
    <t>Ръководител финансова дейност</t>
  </si>
  <si>
    <t>www.albena.bg</t>
  </si>
  <si>
    <t>dvi@albena.bg</t>
  </si>
  <si>
    <t>1. Екострой  АД</t>
  </si>
  <si>
    <t>2.Еко Агро АД</t>
  </si>
  <si>
    <t>3. Бялата лагуна 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</si>
  <si>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</si>
  <si>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</si>
  <si>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</si>
  <si>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</si>
  <si>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</si>
  <si>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</si>
  <si>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</si>
  <si>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2.Здравно Учреждение Медика-Албена</t>
  </si>
  <si>
    <t>1. ЗПАД България АД</t>
  </si>
  <si>
    <t>2. Химко Враца</t>
  </si>
  <si>
    <t>3. Фламинго Турс ЕООД</t>
  </si>
  <si>
    <t>2.Визит България ЕООД</t>
  </si>
  <si>
    <t>x3news.com.
Investor.bg</t>
  </si>
  <si>
    <t>0579 63 647</t>
  </si>
  <si>
    <t>0579 62 380</t>
  </si>
  <si>
    <t>11. Алфа Консулт ЕООД</t>
  </si>
  <si>
    <t>12.Ико Бизнес АД</t>
  </si>
  <si>
    <t>13.Идис АД</t>
  </si>
  <si>
    <t>14.Хемустурист АД</t>
  </si>
  <si>
    <t>16.Соколец Боровец АД</t>
  </si>
  <si>
    <t>15.Албена Автотранс АД</t>
  </si>
  <si>
    <t>17.Добруджански текстил АД</t>
  </si>
  <si>
    <t>18.България 29 АД</t>
  </si>
  <si>
    <t>1.Бряст Д АД</t>
  </si>
  <si>
    <t>Хотел де Маск АД</t>
  </si>
  <si>
    <t>19. Фохар АД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</si>
</sst>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3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49" fillId="4" borderId="51" xfId="66" applyNumberFormat="1" applyFont="1" applyFill="1" applyBorder="1" applyAlignment="1" applyProtection="1">
      <alignment vertical="top" wrapText="1"/>
      <protection locked="0"/>
    </xf>
    <xf numFmtId="1" fontId="49" fillId="4" borderId="22" xfId="66" applyNumberFormat="1" applyFont="1" applyFill="1" applyBorder="1" applyAlignment="1" applyProtection="1">
      <alignment vertical="top" wrapText="1"/>
      <protection locked="0"/>
    </xf>
    <xf numFmtId="0" fontId="51" fillId="4" borderId="14" xfId="63" applyFont="1" applyFill="1" applyBorder="1" applyAlignment="1" applyProtection="1">
      <alignment horizontal="left" vertical="center" wrapText="1"/>
      <protection locked="0"/>
    </xf>
    <xf numFmtId="1" fontId="51" fillId="4" borderId="14" xfId="63" applyNumberFormat="1" applyFont="1" applyFill="1" applyBorder="1" applyAlignment="1" applyProtection="1">
      <alignment horizontal="right" vertical="center" wrapText="1"/>
      <protection locked="0"/>
    </xf>
    <xf numFmtId="4" fontId="51" fillId="4" borderId="14" xfId="63" applyNumberFormat="1" applyFont="1" applyFill="1" applyBorder="1" applyAlignment="1" applyProtection="1">
      <alignment horizontal="center" vertical="center" wrapText="1"/>
      <protection locked="0"/>
    </xf>
    <xf numFmtId="2" fontId="51" fillId="4" borderId="14" xfId="63" applyNumberFormat="1" applyFont="1" applyFill="1" applyBorder="1" applyAlignment="1" applyProtection="1">
      <alignment horizontal="center" vertical="center" wrapText="1"/>
      <protection locked="0"/>
    </xf>
    <xf numFmtId="49" fontId="52" fillId="0" borderId="14" xfId="63" applyNumberFormat="1" applyFont="1" applyBorder="1" applyAlignment="1" applyProtection="1">
      <alignment horizontal="center" vertical="center" wrapText="1"/>
      <protection locked="0"/>
    </xf>
    <xf numFmtId="49" fontId="50" fillId="0" borderId="14" xfId="63" applyNumberFormat="1" applyFont="1" applyBorder="1" applyAlignment="1" applyProtection="1">
      <alignment horizontal="center" vertical="center" wrapText="1"/>
      <protection locked="0"/>
    </xf>
    <xf numFmtId="1" fontId="51" fillId="4" borderId="14" xfId="63" applyNumberFormat="1" applyFont="1" applyFill="1" applyBorder="1" applyAlignment="1" applyProtection="1">
      <alignment horizontal="center" vertical="center" wrapText="1"/>
      <protection locked="0"/>
    </xf>
    <xf numFmtId="1" fontId="4" fillId="4" borderId="14" xfId="64" applyNumberFormat="1" applyFont="1" applyFill="1" applyBorder="1" applyAlignment="1" applyProtection="1">
      <alignment vertical="center" wrapText="1"/>
      <protection locked="0"/>
    </xf>
    <xf numFmtId="49" fontId="47" fillId="4" borderId="14" xfId="55" applyNumberFormat="1" applyFont="1" applyFill="1" applyBorder="1" applyAlignment="1" applyProtection="1">
      <alignment wrapText="1"/>
      <protection locked="0"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42735</v>
      </c>
    </row>
    <row r="2" spans="1:27" ht="15.75">
      <c r="A2" s="686" t="s">
        <v>964</v>
      </c>
      <c r="B2" s="681"/>
      <c r="Z2" s="697">
        <v>2</v>
      </c>
      <c r="AA2" s="698">
        <f>IF(ISBLANK(_pdeReportingDate),"",_pdeReportingDate)</f>
        <v>42762</v>
      </c>
    </row>
    <row r="3" spans="1:27" ht="15.75">
      <c r="A3" s="682" t="s">
        <v>962</v>
      </c>
      <c r="B3" s="683"/>
      <c r="Z3" s="697">
        <v>3</v>
      </c>
      <c r="AA3" s="698" t="str">
        <f>IF(ISBLANK(_authorName),"",_authorName)</f>
        <v>Здравка Тодорова Иванова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42762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1016</v>
      </c>
    </row>
    <row r="22" spans="1:2" ht="15.75">
      <c r="A22" s="10" t="s">
        <v>917</v>
      </c>
      <c r="B22" s="579" t="s">
        <v>1015</v>
      </c>
    </row>
    <row r="23" spans="1:2" ht="15.75">
      <c r="A23" s="10" t="s">
        <v>7</v>
      </c>
      <c r="B23" s="688" t="s">
        <v>998</v>
      </c>
    </row>
    <row r="24" spans="1:2" ht="15.75">
      <c r="A24" s="10" t="s">
        <v>918</v>
      </c>
      <c r="B24" s="689" t="s">
        <v>997</v>
      </c>
    </row>
    <row r="25" spans="1:2" ht="31.5">
      <c r="A25" s="7" t="s">
        <v>921</v>
      </c>
      <c r="B25" s="709" t="s">
        <v>1014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АЛБЕНА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534752</v>
      </c>
      <c r="D6" s="674">
        <f aca="true" t="shared" si="0" ref="D6:D15">C6-E6</f>
        <v>0</v>
      </c>
      <c r="E6" s="673">
        <f>'1-Баланс'!G95</f>
        <v>534752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449609</v>
      </c>
      <c r="D7" s="674">
        <f t="shared" si="0"/>
        <v>446284</v>
      </c>
      <c r="E7" s="673">
        <f>'1-Баланс'!G18</f>
        <v>3325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15859</v>
      </c>
      <c r="D8" s="674">
        <f t="shared" si="0"/>
        <v>0</v>
      </c>
      <c r="E8" s="673">
        <f>ABS('2-Отчет за доходите'!C44)-ABS('2-Отчет за доходите'!G44)</f>
        <v>15859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3917</v>
      </c>
      <c r="D9" s="674">
        <f t="shared" si="0"/>
        <v>493</v>
      </c>
      <c r="E9" s="673">
        <f>'3-Отчет за паричния поток'!C45</f>
        <v>3424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8189</v>
      </c>
      <c r="D10" s="674">
        <f t="shared" si="0"/>
        <v>114</v>
      </c>
      <c r="E10" s="673">
        <f>'3-Отчет за паричния поток'!C46</f>
        <v>8075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449609</v>
      </c>
      <c r="D11" s="674">
        <f t="shared" si="0"/>
        <v>0</v>
      </c>
      <c r="E11" s="673">
        <f>'4-Отчет за собствения капитал'!L34</f>
        <v>449609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128663</v>
      </c>
      <c r="D12" s="674">
        <f t="shared" si="0"/>
        <v>-2.1699999999982538</v>
      </c>
      <c r="E12" s="673">
        <f>'Справка 5'!C33+'Справка 5'!C103</f>
        <v>128665.17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5'!C50+'Справка 5'!C120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233</v>
      </c>
      <c r="D14" s="674">
        <f t="shared" si="0"/>
        <v>0</v>
      </c>
      <c r="E14" s="673">
        <f>'Справка 5'!C67+'Справка 5'!C137</f>
        <v>233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11</v>
      </c>
      <c r="D15" s="674">
        <f t="shared" si="0"/>
        <v>0</v>
      </c>
      <c r="E15" s="673">
        <f>'Справка 5'!C154+'Справка 5'!C84</f>
        <v>11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0.193934576582085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0.03527287042741582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0.1862631102967948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0.029656738076715934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1.2317265533098065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0.7182009838369642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0.6287772312016866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0.28995080815179197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0.2877371749824315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0.21646482694725697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0.15292135419783376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0.11195713145773585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0.1893712092062214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0.15921960086170786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19135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0.04255920143947296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0.33322118880435847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2.773026315789474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26272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258899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35543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642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2490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13646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561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338053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36307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256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614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870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128907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128663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11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122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122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129029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5350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4703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10053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514312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1690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722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133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2545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7664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515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268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239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640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317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9643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63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63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63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29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8048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112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8189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20440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534752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-948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3325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102636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227139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226712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329775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100650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100650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15859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116509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449609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38805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162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38967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205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17120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391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56683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15973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74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12057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2696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1761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6656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664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133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147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280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28384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76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28460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534752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9544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14887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11569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16748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3333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14307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-133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2527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72782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1800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62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164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2026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74808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17335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74808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17335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1476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1480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-4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15859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15859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92143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42457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32368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6949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81775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124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195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1440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8259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350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10244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92143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92143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92143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90349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-38966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-19314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-1879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-1488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-130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-15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-98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28459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-16972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-1218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1744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-1165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14197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1440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-678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-2652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-798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547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-17082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-26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-1751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-2091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45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-21156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4651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3424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8075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8187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112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-878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-878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4203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3325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3325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104195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104195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-1559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102636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102636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226451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226451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261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226712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226712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104535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104535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15859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-2295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-2295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-1590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116509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116509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434730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434730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15859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-2295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-2295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1315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449609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449609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26272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273165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97439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3691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29926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6638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437131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37268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2061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1674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3735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132016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131772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11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132016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610150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295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969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100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457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9413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584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11818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50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76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13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89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1811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1811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1811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13768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1690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229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41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392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2405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4757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1011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181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109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290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4920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4920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4920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10978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26272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271770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98179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3750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29991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13646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584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444192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36307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1956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1578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3534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128907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128663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11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128907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612940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26272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271770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98179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3750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29991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13646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584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444192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36307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1956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1578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3534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128907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128663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11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128907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612940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6780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58801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2882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27110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95573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1748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968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2716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98289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6210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4062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267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769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23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11331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133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105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238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11569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119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227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41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378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765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181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109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290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1055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12871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62636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3108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27501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23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106139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1700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964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2664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108803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12871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62636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3108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27501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23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106139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1700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964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2664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108803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26272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258899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35543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642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2490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13646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561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338053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36307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256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614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870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128907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128663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11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128907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504137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5350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4869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481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4703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4703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10053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7664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4938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1682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1044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515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268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239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640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640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317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317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9643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19696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7664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4938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1682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1044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515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268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239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640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640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317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317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9643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9643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5350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4869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481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4703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4703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10053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10053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38805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38805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162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162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38967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17120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2696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472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2025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199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15973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15973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74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74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9361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1761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6656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664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147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147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133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280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28384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84471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2696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472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2025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199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15973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15973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74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74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9361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1761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6656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664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147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147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133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280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28384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28384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38805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38805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162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162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38967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17120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56087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56461713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56461713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24610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24610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128907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128907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948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948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128907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128907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948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948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5'!C33</f>
        <v>126366.17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5'!C50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5'!C67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5'!C84</f>
        <v>11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5'!C85</f>
        <v>126610.17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5'!C103</f>
        <v>2299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5'!C120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5'!C137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5'!C154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5'!C155</f>
        <v>2299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5'!D33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5'!D50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5'!D67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5'!D84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5'!D85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5'!D103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5'!D120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5'!D137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5'!D154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5'!D155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5'!E33</f>
        <v>58079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5'!E50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5'!E67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5'!E84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5'!E85</f>
        <v>58079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5'!E103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5'!E120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5'!E137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5'!E154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5'!E155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5'!F33</f>
        <v>61231.17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5'!F50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5'!F67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5'!F84</f>
        <v>11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5'!F85</f>
        <v>61475.17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5'!F103</f>
        <v>2299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5'!F120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5'!F137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5'!F154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5'!F155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D74" sqref="D7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26272</v>
      </c>
      <c r="D12" s="699">
        <v>26272</v>
      </c>
      <c r="E12" s="89" t="s">
        <v>25</v>
      </c>
      <c r="F12" s="93" t="s">
        <v>26</v>
      </c>
      <c r="G12" s="197">
        <v>4273</v>
      </c>
      <c r="H12" s="196">
        <v>4273</v>
      </c>
    </row>
    <row r="13" spans="1:8" ht="15.75">
      <c r="A13" s="89" t="s">
        <v>27</v>
      </c>
      <c r="B13" s="91" t="s">
        <v>28</v>
      </c>
      <c r="C13" s="197">
        <v>258899</v>
      </c>
      <c r="D13" s="699">
        <v>266385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699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35543</v>
      </c>
      <c r="D15" s="699">
        <v>38638</v>
      </c>
      <c r="E15" s="200" t="s">
        <v>36</v>
      </c>
      <c r="F15" s="93" t="s">
        <v>37</v>
      </c>
      <c r="G15" s="197">
        <v>-948</v>
      </c>
      <c r="H15" s="196">
        <v>-5151</v>
      </c>
    </row>
    <row r="16" spans="1:8" ht="15.75">
      <c r="A16" s="89" t="s">
        <v>38</v>
      </c>
      <c r="B16" s="91" t="s">
        <v>39</v>
      </c>
      <c r="C16" s="197">
        <v>642</v>
      </c>
      <c r="D16" s="699">
        <v>809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2490</v>
      </c>
      <c r="D17" s="699">
        <v>2816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13646</v>
      </c>
      <c r="D18" s="699">
        <v>6638</v>
      </c>
      <c r="E18" s="481" t="s">
        <v>47</v>
      </c>
      <c r="F18" s="480" t="s">
        <v>48</v>
      </c>
      <c r="G18" s="609">
        <f>G12+G15+G16+G17</f>
        <v>3325</v>
      </c>
      <c r="H18" s="610">
        <f>H12+H15+H16+H17</f>
        <v>-878</v>
      </c>
    </row>
    <row r="19" spans="1:8" ht="15.75">
      <c r="A19" s="89" t="s">
        <v>49</v>
      </c>
      <c r="B19" s="91" t="s">
        <v>50</v>
      </c>
      <c r="C19" s="197">
        <v>561</v>
      </c>
      <c r="D19" s="699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338053</v>
      </c>
      <c r="D20" s="598">
        <f>SUM(D12:D19)</f>
        <v>341558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36307</v>
      </c>
      <c r="D21" s="477">
        <v>37268</v>
      </c>
      <c r="E21" s="89" t="s">
        <v>58</v>
      </c>
      <c r="F21" s="93" t="s">
        <v>59</v>
      </c>
      <c r="G21" s="197">
        <v>102636</v>
      </c>
      <c r="H21" s="196">
        <v>104195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227139</v>
      </c>
      <c r="H22" s="614">
        <f>SUM(H23:H25)</f>
        <v>226878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427</v>
      </c>
      <c r="H23" s="700">
        <v>427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700"/>
      <c r="M24" s="98"/>
    </row>
    <row r="25" spans="1:8" ht="15.75">
      <c r="A25" s="89" t="s">
        <v>71</v>
      </c>
      <c r="B25" s="91" t="s">
        <v>72</v>
      </c>
      <c r="C25" s="197">
        <v>256</v>
      </c>
      <c r="D25" s="196">
        <v>313</v>
      </c>
      <c r="E25" s="89" t="s">
        <v>73</v>
      </c>
      <c r="F25" s="93" t="s">
        <v>74</v>
      </c>
      <c r="G25" s="197">
        <v>226712</v>
      </c>
      <c r="H25" s="700">
        <v>226451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329775</v>
      </c>
      <c r="H26" s="598">
        <f>H20+H21+H22</f>
        <v>331073</v>
      </c>
      <c r="M26" s="98"/>
    </row>
    <row r="27" spans="1:8" ht="15.75">
      <c r="A27" s="89" t="s">
        <v>79</v>
      </c>
      <c r="B27" s="91" t="s">
        <v>80</v>
      </c>
      <c r="C27" s="197">
        <v>614</v>
      </c>
      <c r="D27" s="196">
        <v>706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870</v>
      </c>
      <c r="D28" s="598">
        <f>SUM(D24:D27)</f>
        <v>1019</v>
      </c>
      <c r="E28" s="202" t="s">
        <v>84</v>
      </c>
      <c r="F28" s="93" t="s">
        <v>85</v>
      </c>
      <c r="G28" s="595">
        <f>SUM(G29:G31)</f>
        <v>100650</v>
      </c>
      <c r="H28" s="596">
        <f>SUM(H29:H31)</f>
        <v>93441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100650</v>
      </c>
      <c r="H29" s="196">
        <v>93441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15859</v>
      </c>
      <c r="H32" s="196">
        <v>11094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116509</v>
      </c>
      <c r="H34" s="598">
        <f>H28+H32+H33</f>
        <v>104535</v>
      </c>
    </row>
    <row r="35" spans="1:8" ht="15.75">
      <c r="A35" s="89" t="s">
        <v>106</v>
      </c>
      <c r="B35" s="94" t="s">
        <v>107</v>
      </c>
      <c r="C35" s="595">
        <f>SUM(C36:C39)</f>
        <v>128907</v>
      </c>
      <c r="D35" s="596">
        <f>SUM(D36:D39)</f>
        <v>132016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128663</v>
      </c>
      <c r="D36" s="699">
        <v>131772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449609</v>
      </c>
      <c r="H37" s="600">
        <f>H26+H18+H34</f>
        <v>434730</v>
      </c>
    </row>
    <row r="38" spans="1:13" ht="15.75">
      <c r="A38" s="89" t="s">
        <v>113</v>
      </c>
      <c r="B38" s="91" t="s">
        <v>114</v>
      </c>
      <c r="C38" s="197">
        <v>233</v>
      </c>
      <c r="D38" s="699">
        <v>233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11</v>
      </c>
      <c r="D39" s="699">
        <v>11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122</v>
      </c>
      <c r="D40" s="596">
        <f>D41+D42+D44</f>
        <v>179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122</v>
      </c>
      <c r="D41" s="196">
        <v>179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700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38805</v>
      </c>
      <c r="H45" s="700">
        <v>54450</v>
      </c>
    </row>
    <row r="46" spans="1:13" ht="15.75">
      <c r="A46" s="473" t="s">
        <v>137</v>
      </c>
      <c r="B46" s="96" t="s">
        <v>138</v>
      </c>
      <c r="C46" s="597">
        <f>C35+C40+C45</f>
        <v>129029</v>
      </c>
      <c r="D46" s="598">
        <f>D35+D40+D45</f>
        <v>132195</v>
      </c>
      <c r="E46" s="201" t="s">
        <v>139</v>
      </c>
      <c r="F46" s="93" t="s">
        <v>140</v>
      </c>
      <c r="G46" s="197"/>
      <c r="H46" s="700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700"/>
    </row>
    <row r="48" spans="1:13" ht="15.75">
      <c r="A48" s="89" t="s">
        <v>144</v>
      </c>
      <c r="B48" s="91" t="s">
        <v>145</v>
      </c>
      <c r="C48" s="197">
        <v>5350</v>
      </c>
      <c r="D48" s="699">
        <v>6624</v>
      </c>
      <c r="E48" s="201" t="s">
        <v>146</v>
      </c>
      <c r="F48" s="93" t="s">
        <v>147</v>
      </c>
      <c r="G48" s="197"/>
      <c r="H48" s="700"/>
      <c r="M48" s="98"/>
    </row>
    <row r="49" spans="1:8" ht="15.75">
      <c r="A49" s="89" t="s">
        <v>148</v>
      </c>
      <c r="B49" s="94" t="s">
        <v>149</v>
      </c>
      <c r="C49" s="197"/>
      <c r="D49" s="699"/>
      <c r="E49" s="89" t="s">
        <v>150</v>
      </c>
      <c r="F49" s="93" t="s">
        <v>151</v>
      </c>
      <c r="G49" s="197">
        <v>162</v>
      </c>
      <c r="H49" s="700">
        <v>162</v>
      </c>
    </row>
    <row r="50" spans="1:8" ht="15.75">
      <c r="A50" s="89" t="s">
        <v>152</v>
      </c>
      <c r="B50" s="91" t="s">
        <v>153</v>
      </c>
      <c r="C50" s="197"/>
      <c r="D50" s="699"/>
      <c r="E50" s="201" t="s">
        <v>52</v>
      </c>
      <c r="F50" s="95" t="s">
        <v>154</v>
      </c>
      <c r="G50" s="595">
        <f>SUM(G44:G49)</f>
        <v>38967</v>
      </c>
      <c r="H50" s="596">
        <f>SUM(H44:H49)</f>
        <v>54612</v>
      </c>
    </row>
    <row r="51" spans="1:8" ht="15.75">
      <c r="A51" s="89" t="s">
        <v>79</v>
      </c>
      <c r="B51" s="91" t="s">
        <v>155</v>
      </c>
      <c r="C51" s="197">
        <v>4703</v>
      </c>
      <c r="D51" s="699">
        <v>856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10053</v>
      </c>
      <c r="D52" s="598">
        <f>SUM(D48:D51)</f>
        <v>7480</v>
      </c>
      <c r="E52" s="201" t="s">
        <v>158</v>
      </c>
      <c r="F52" s="95" t="s">
        <v>159</v>
      </c>
      <c r="G52" s="197">
        <v>205</v>
      </c>
      <c r="H52" s="700">
        <v>267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700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17120</v>
      </c>
      <c r="H54" s="700">
        <v>17271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391</v>
      </c>
      <c r="H55" s="700">
        <v>473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514312</v>
      </c>
      <c r="D56" s="602">
        <f>D20+D21+D22+D28+D33+D46+D52+D54+D55</f>
        <v>519520</v>
      </c>
      <c r="E56" s="100" t="s">
        <v>850</v>
      </c>
      <c r="F56" s="99" t="s">
        <v>172</v>
      </c>
      <c r="G56" s="599">
        <f>G50+G52+G53+G54+G55</f>
        <v>56683</v>
      </c>
      <c r="H56" s="600">
        <f>H50+H52+H53+H54+H55</f>
        <v>72623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1690</v>
      </c>
      <c r="D59" s="699">
        <v>1662</v>
      </c>
      <c r="E59" s="201" t="s">
        <v>180</v>
      </c>
      <c r="F59" s="486" t="s">
        <v>181</v>
      </c>
      <c r="G59" s="197">
        <f>15835+68-22+92</f>
        <v>15973</v>
      </c>
      <c r="H59" s="700">
        <v>15682</v>
      </c>
    </row>
    <row r="60" spans="1:13" ht="15.75">
      <c r="A60" s="89" t="s">
        <v>178</v>
      </c>
      <c r="B60" s="91" t="s">
        <v>179</v>
      </c>
      <c r="C60" s="197"/>
      <c r="D60" s="699"/>
      <c r="E60" s="89" t="s">
        <v>184</v>
      </c>
      <c r="F60" s="93" t="s">
        <v>185</v>
      </c>
      <c r="G60" s="197">
        <v>74</v>
      </c>
      <c r="H60" s="700">
        <v>1270</v>
      </c>
      <c r="M60" s="98"/>
    </row>
    <row r="61" spans="1:8" ht="15.75">
      <c r="A61" s="89" t="s">
        <v>182</v>
      </c>
      <c r="B61" s="91" t="s">
        <v>183</v>
      </c>
      <c r="C61" s="197">
        <v>722</v>
      </c>
      <c r="D61" s="699">
        <v>337</v>
      </c>
      <c r="E61" s="200" t="s">
        <v>188</v>
      </c>
      <c r="F61" s="93" t="s">
        <v>189</v>
      </c>
      <c r="G61" s="595">
        <f>SUM(G62:G68)</f>
        <v>12057</v>
      </c>
      <c r="H61" s="596">
        <f>SUM(H62:H68)</f>
        <v>9197</v>
      </c>
    </row>
    <row r="62" spans="1:13" ht="15.75">
      <c r="A62" s="89" t="s">
        <v>186</v>
      </c>
      <c r="B62" s="94" t="s">
        <v>187</v>
      </c>
      <c r="C62" s="197">
        <v>133</v>
      </c>
      <c r="D62" s="699">
        <v>80</v>
      </c>
      <c r="E62" s="200" t="s">
        <v>192</v>
      </c>
      <c r="F62" s="93" t="s">
        <v>193</v>
      </c>
      <c r="G62" s="197">
        <v>2696</v>
      </c>
      <c r="H62" s="700">
        <v>3412</v>
      </c>
      <c r="M62" s="98"/>
    </row>
    <row r="63" spans="1:8" ht="15.75">
      <c r="A63" s="89" t="s">
        <v>190</v>
      </c>
      <c r="B63" s="94" t="s">
        <v>191</v>
      </c>
      <c r="C63" s="197"/>
      <c r="D63" s="699"/>
      <c r="E63" s="89" t="s">
        <v>196</v>
      </c>
      <c r="F63" s="93" t="s">
        <v>197</v>
      </c>
      <c r="G63" s="197"/>
      <c r="H63" s="700"/>
    </row>
    <row r="64" spans="1:13" ht="15.75">
      <c r="A64" s="89" t="s">
        <v>194</v>
      </c>
      <c r="B64" s="91" t="s">
        <v>195</v>
      </c>
      <c r="C64" s="197"/>
      <c r="D64" s="699"/>
      <c r="E64" s="89" t="s">
        <v>199</v>
      </c>
      <c r="F64" s="93" t="s">
        <v>200</v>
      </c>
      <c r="G64" s="197">
        <v>1761</v>
      </c>
      <c r="H64" s="700">
        <v>2216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2545</v>
      </c>
      <c r="D65" s="598">
        <f>SUM(D59:D64)</f>
        <v>2079</v>
      </c>
      <c r="E65" s="89" t="s">
        <v>201</v>
      </c>
      <c r="F65" s="93" t="s">
        <v>202</v>
      </c>
      <c r="G65" s="197">
        <v>6656</v>
      </c>
      <c r="H65" s="700">
        <v>2751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664</v>
      </c>
      <c r="H66" s="700">
        <v>592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133</v>
      </c>
      <c r="H67" s="700">
        <v>110</v>
      </c>
    </row>
    <row r="68" spans="1:8" ht="15.75">
      <c r="A68" s="89" t="s">
        <v>206</v>
      </c>
      <c r="B68" s="91" t="s">
        <v>207</v>
      </c>
      <c r="C68" s="197">
        <v>7664</v>
      </c>
      <c r="D68" s="699">
        <v>5674</v>
      </c>
      <c r="E68" s="89" t="s">
        <v>212</v>
      </c>
      <c r="F68" s="93" t="s">
        <v>213</v>
      </c>
      <c r="G68" s="197">
        <v>147</v>
      </c>
      <c r="H68" s="700">
        <v>116</v>
      </c>
    </row>
    <row r="69" spans="1:8" ht="15.75">
      <c r="A69" s="89" t="s">
        <v>210</v>
      </c>
      <c r="B69" s="91" t="s">
        <v>211</v>
      </c>
      <c r="C69" s="197">
        <v>515</v>
      </c>
      <c r="D69" s="699">
        <v>1130</v>
      </c>
      <c r="E69" s="201" t="s">
        <v>79</v>
      </c>
      <c r="F69" s="93" t="s">
        <v>216</v>
      </c>
      <c r="G69" s="197">
        <v>280</v>
      </c>
      <c r="H69" s="700">
        <v>196</v>
      </c>
    </row>
    <row r="70" spans="1:8" ht="15.75">
      <c r="A70" s="89" t="s">
        <v>214</v>
      </c>
      <c r="B70" s="91" t="s">
        <v>215</v>
      </c>
      <c r="C70" s="197">
        <v>268</v>
      </c>
      <c r="D70" s="699">
        <v>667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699"/>
      <c r="E71" s="474" t="s">
        <v>47</v>
      </c>
      <c r="F71" s="95" t="s">
        <v>223</v>
      </c>
      <c r="G71" s="597">
        <f>G59+G60+G61+G69+G70</f>
        <v>28384</v>
      </c>
      <c r="H71" s="598">
        <f>H59+H60+H61+H69+H70</f>
        <v>26345</v>
      </c>
    </row>
    <row r="72" spans="1:8" ht="15.75">
      <c r="A72" s="89" t="s">
        <v>221</v>
      </c>
      <c r="B72" s="91" t="s">
        <v>222</v>
      </c>
      <c r="C72" s="197">
        <v>239</v>
      </c>
      <c r="D72" s="699">
        <v>178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640</v>
      </c>
      <c r="D73" s="699">
        <v>136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699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317</v>
      </c>
      <c r="D75" s="699">
        <v>410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9643</v>
      </c>
      <c r="D76" s="598">
        <f>SUM(D68:D75)</f>
        <v>8195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76</v>
      </c>
      <c r="H77" s="479">
        <v>77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63</v>
      </c>
      <c r="D79" s="596">
        <f>SUM(D80:D82)</f>
        <v>64</v>
      </c>
      <c r="E79" s="205" t="s">
        <v>849</v>
      </c>
      <c r="F79" s="99" t="s">
        <v>241</v>
      </c>
      <c r="G79" s="599">
        <f>G71+G73+G75+G77</f>
        <v>28460</v>
      </c>
      <c r="H79" s="600">
        <f>H71+H73+H75+H77</f>
        <v>26422</v>
      </c>
    </row>
    <row r="80" spans="1:8" ht="15.75">
      <c r="A80" s="89" t="s">
        <v>239</v>
      </c>
      <c r="B80" s="91" t="s">
        <v>240</v>
      </c>
      <c r="C80" s="197">
        <v>63</v>
      </c>
      <c r="D80" s="196">
        <v>64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699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63</v>
      </c>
      <c r="D85" s="598">
        <f>D84+D83+D79</f>
        <v>64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29</v>
      </c>
      <c r="D88" s="699">
        <v>25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8027+21</f>
        <v>8048</v>
      </c>
      <c r="D89" s="699">
        <v>3420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112</v>
      </c>
      <c r="D90" s="699">
        <v>472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8189</v>
      </c>
      <c r="D92" s="598">
        <f>SUM(D88:D91)</f>
        <v>3917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20440</v>
      </c>
      <c r="D94" s="602">
        <f>D65+D76+D85+D92+D93</f>
        <v>14255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534752</v>
      </c>
      <c r="D95" s="604">
        <f>D94+D56</f>
        <v>533775</v>
      </c>
      <c r="E95" s="229" t="s">
        <v>942</v>
      </c>
      <c r="F95" s="489" t="s">
        <v>268</v>
      </c>
      <c r="G95" s="603">
        <f>G37+G40+G56+G79</f>
        <v>534752</v>
      </c>
      <c r="H95" s="604">
        <f>H37+H40+H56+H79</f>
        <v>533775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22">
        <f>pdeReportingDate</f>
        <v>42762</v>
      </c>
      <c r="C98" s="722"/>
      <c r="D98" s="722"/>
      <c r="E98" s="722"/>
      <c r="F98" s="722"/>
      <c r="G98" s="722"/>
      <c r="H98" s="722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23" t="str">
        <f>authorName</f>
        <v>Здравка Тодорова Иванова</v>
      </c>
      <c r="C100" s="723"/>
      <c r="D100" s="723"/>
      <c r="E100" s="723"/>
      <c r="F100" s="723"/>
      <c r="G100" s="723"/>
      <c r="H100" s="723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24"/>
      <c r="C102" s="724"/>
      <c r="D102" s="724"/>
      <c r="E102" s="724"/>
      <c r="F102" s="724"/>
      <c r="G102" s="724"/>
      <c r="H102" s="724"/>
    </row>
    <row r="103" spans="1:13" ht="21.75" customHeight="1">
      <c r="A103" s="694"/>
      <c r="B103" s="721" t="s">
        <v>991</v>
      </c>
      <c r="C103" s="721"/>
      <c r="D103" s="721"/>
      <c r="E103" s="721"/>
      <c r="M103" s="98"/>
    </row>
    <row r="104" spans="1:5" ht="21.75" customHeight="1">
      <c r="A104" s="694"/>
      <c r="B104" s="721" t="s">
        <v>979</v>
      </c>
      <c r="C104" s="721"/>
      <c r="D104" s="721"/>
      <c r="E104" s="721"/>
    </row>
    <row r="105" spans="1:13" ht="21.75" customHeight="1">
      <c r="A105" s="694"/>
      <c r="B105" s="721" t="s">
        <v>979</v>
      </c>
      <c r="C105" s="721"/>
      <c r="D105" s="721"/>
      <c r="E105" s="721"/>
      <c r="M105" s="98"/>
    </row>
    <row r="106" spans="1:5" ht="21.75" customHeight="1">
      <c r="A106" s="694"/>
      <c r="B106" s="721" t="s">
        <v>979</v>
      </c>
      <c r="C106" s="721"/>
      <c r="D106" s="721"/>
      <c r="E106" s="721"/>
    </row>
    <row r="107" spans="1:13" ht="21.75" customHeight="1">
      <c r="A107" s="694"/>
      <c r="B107" s="721"/>
      <c r="C107" s="721"/>
      <c r="D107" s="721"/>
      <c r="E107" s="721"/>
      <c r="M107" s="98"/>
    </row>
    <row r="108" spans="1:5" ht="21.75" customHeight="1">
      <c r="A108" s="694"/>
      <c r="B108" s="721"/>
      <c r="C108" s="721"/>
      <c r="D108" s="721"/>
      <c r="E108" s="721"/>
    </row>
    <row r="109" spans="1:13" ht="21.75" customHeight="1">
      <c r="A109" s="694"/>
      <c r="B109" s="721"/>
      <c r="C109" s="721"/>
      <c r="D109" s="721"/>
      <c r="E109" s="72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20" sqref="D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9544</v>
      </c>
      <c r="D12" s="316">
        <v>8848</v>
      </c>
      <c r="E12" s="194" t="s">
        <v>277</v>
      </c>
      <c r="F12" s="240" t="s">
        <v>278</v>
      </c>
      <c r="G12" s="316">
        <v>1</v>
      </c>
      <c r="H12" s="317">
        <v>4</v>
      </c>
    </row>
    <row r="13" spans="1:8" ht="15.75">
      <c r="A13" s="194" t="s">
        <v>279</v>
      </c>
      <c r="B13" s="190" t="s">
        <v>280</v>
      </c>
      <c r="C13" s="316">
        <v>14887</v>
      </c>
      <c r="D13" s="316">
        <v>11540</v>
      </c>
      <c r="E13" s="194" t="s">
        <v>281</v>
      </c>
      <c r="F13" s="240" t="s">
        <v>282</v>
      </c>
      <c r="G13" s="316">
        <v>42457</v>
      </c>
      <c r="H13" s="317">
        <v>37782</v>
      </c>
    </row>
    <row r="14" spans="1:8" ht="15.75">
      <c r="A14" s="194" t="s">
        <v>283</v>
      </c>
      <c r="B14" s="190" t="s">
        <v>284</v>
      </c>
      <c r="C14" s="316">
        <v>11569</v>
      </c>
      <c r="D14" s="316">
        <v>11383</v>
      </c>
      <c r="E14" s="245" t="s">
        <v>285</v>
      </c>
      <c r="F14" s="240" t="s">
        <v>286</v>
      </c>
      <c r="G14" s="316">
        <v>32368</v>
      </c>
      <c r="H14" s="317">
        <v>28841</v>
      </c>
    </row>
    <row r="15" spans="1:8" ht="15.75">
      <c r="A15" s="194" t="s">
        <v>287</v>
      </c>
      <c r="B15" s="190" t="s">
        <v>288</v>
      </c>
      <c r="C15" s="316">
        <v>16748</v>
      </c>
      <c r="D15" s="316">
        <v>13966</v>
      </c>
      <c r="E15" s="245" t="s">
        <v>79</v>
      </c>
      <c r="F15" s="240" t="s">
        <v>289</v>
      </c>
      <c r="G15" s="316">
        <v>6949</v>
      </c>
      <c r="H15" s="317">
        <v>8495</v>
      </c>
    </row>
    <row r="16" spans="1:8" ht="15.75">
      <c r="A16" s="194" t="s">
        <v>290</v>
      </c>
      <c r="B16" s="190" t="s">
        <v>291</v>
      </c>
      <c r="C16" s="316">
        <v>3333</v>
      </c>
      <c r="D16" s="316">
        <v>2671</v>
      </c>
      <c r="E16" s="236" t="s">
        <v>52</v>
      </c>
      <c r="F16" s="264" t="s">
        <v>292</v>
      </c>
      <c r="G16" s="628">
        <f>SUM(G12:G15)</f>
        <v>81775</v>
      </c>
      <c r="H16" s="629">
        <f>SUM(H12:H15)</f>
        <v>75122</v>
      </c>
    </row>
    <row r="17" spans="1:8" ht="31.5">
      <c r="A17" s="194" t="s">
        <v>293</v>
      </c>
      <c r="B17" s="190" t="s">
        <v>294</v>
      </c>
      <c r="C17" s="316">
        <f>13442+865</f>
        <v>14307</v>
      </c>
      <c r="D17" s="316">
        <v>11614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-133</v>
      </c>
      <c r="D18" s="316"/>
      <c r="E18" s="234" t="s">
        <v>297</v>
      </c>
      <c r="F18" s="238" t="s">
        <v>298</v>
      </c>
      <c r="G18" s="639">
        <v>124</v>
      </c>
      <c r="H18" s="640">
        <v>76</v>
      </c>
    </row>
    <row r="19" spans="1:8" ht="15.75">
      <c r="A19" s="194" t="s">
        <v>299</v>
      </c>
      <c r="B19" s="190" t="s">
        <v>300</v>
      </c>
      <c r="C19" s="316">
        <v>2527</v>
      </c>
      <c r="D19" s="316">
        <v>3260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72782</v>
      </c>
      <c r="D22" s="629">
        <f>SUM(D12:D18)+D19</f>
        <v>63282</v>
      </c>
      <c r="E22" s="194" t="s">
        <v>309</v>
      </c>
      <c r="F22" s="237" t="s">
        <v>310</v>
      </c>
      <c r="G22" s="316">
        <v>195</v>
      </c>
      <c r="H22" s="317">
        <v>217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1440</v>
      </c>
      <c r="H23" s="317">
        <v>714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8259</v>
      </c>
      <c r="H24" s="317">
        <v>1279</v>
      </c>
    </row>
    <row r="25" spans="1:8" ht="31.5">
      <c r="A25" s="194" t="s">
        <v>316</v>
      </c>
      <c r="B25" s="237" t="s">
        <v>317</v>
      </c>
      <c r="C25" s="316">
        <v>1800</v>
      </c>
      <c r="D25" s="317">
        <v>2212</v>
      </c>
      <c r="E25" s="194" t="s">
        <v>318</v>
      </c>
      <c r="F25" s="237" t="s">
        <v>319</v>
      </c>
      <c r="G25" s="316">
        <v>350</v>
      </c>
      <c r="H25" s="317">
        <v>554</v>
      </c>
    </row>
    <row r="26" spans="1:8" ht="31.5">
      <c r="A26" s="194" t="s">
        <v>320</v>
      </c>
      <c r="B26" s="237" t="s">
        <v>321</v>
      </c>
      <c r="C26" s="316"/>
      <c r="D26" s="317">
        <v>1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62</v>
      </c>
      <c r="D27" s="317">
        <v>60</v>
      </c>
      <c r="E27" s="236" t="s">
        <v>104</v>
      </c>
      <c r="F27" s="238" t="s">
        <v>326</v>
      </c>
      <c r="G27" s="628">
        <f>SUM(G22:G26)</f>
        <v>10244</v>
      </c>
      <c r="H27" s="629">
        <f>SUM(H22:H26)</f>
        <v>2764</v>
      </c>
    </row>
    <row r="28" spans="1:8" ht="15.75">
      <c r="A28" s="194" t="s">
        <v>79</v>
      </c>
      <c r="B28" s="237" t="s">
        <v>327</v>
      </c>
      <c r="C28" s="316">
        <v>164</v>
      </c>
      <c r="D28" s="317">
        <v>187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2026</v>
      </c>
      <c r="D29" s="629">
        <f>SUM(D25:D28)</f>
        <v>2460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74808</v>
      </c>
      <c r="D31" s="635">
        <f>D29+D22</f>
        <v>65742</v>
      </c>
      <c r="E31" s="251" t="s">
        <v>824</v>
      </c>
      <c r="F31" s="266" t="s">
        <v>331</v>
      </c>
      <c r="G31" s="253">
        <f>G16+G18+G27</f>
        <v>92143</v>
      </c>
      <c r="H31" s="254">
        <f>H16+H18+H27</f>
        <v>77962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17335</v>
      </c>
      <c r="D33" s="244">
        <f>IF((H31-D31)&gt;0,H31-D31,0)</f>
        <v>12220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74808</v>
      </c>
      <c r="D36" s="637">
        <f>D31-D34+D35</f>
        <v>65742</v>
      </c>
      <c r="E36" s="262" t="s">
        <v>346</v>
      </c>
      <c r="F36" s="256" t="s">
        <v>347</v>
      </c>
      <c r="G36" s="267">
        <f>G35-G34+G31</f>
        <v>92143</v>
      </c>
      <c r="H36" s="268">
        <f>H35-H34+H31</f>
        <v>77962</v>
      </c>
    </row>
    <row r="37" spans="1:8" ht="15.75">
      <c r="A37" s="261" t="s">
        <v>348</v>
      </c>
      <c r="B37" s="231" t="s">
        <v>349</v>
      </c>
      <c r="C37" s="634">
        <f>IF((G36-C36)&gt;0,G36-C36,0)</f>
        <v>17335</v>
      </c>
      <c r="D37" s="635">
        <f>IF((H36-D36)&gt;0,H36-D36,0)</f>
        <v>12220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1476</v>
      </c>
      <c r="D38" s="629">
        <f>D39+D40+D41</f>
        <v>1126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1480</v>
      </c>
      <c r="D39" s="317">
        <v>762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-4</v>
      </c>
      <c r="D40" s="317">
        <v>364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15859</v>
      </c>
      <c r="D42" s="244">
        <f>+IF((H36-D36-D38)&gt;0,H36-D36-D38,0)</f>
        <v>11094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15859</v>
      </c>
      <c r="D44" s="268">
        <f>IF(H42=0,IF(D42-D43&gt;0,D42-D43+H43,0),IF(H42-H43&lt;0,H43-H42+D42,0))</f>
        <v>11094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92143</v>
      </c>
      <c r="D45" s="631">
        <f>D36+D38+D42</f>
        <v>77962</v>
      </c>
      <c r="E45" s="270" t="s">
        <v>373</v>
      </c>
      <c r="F45" s="272" t="s">
        <v>374</v>
      </c>
      <c r="G45" s="630">
        <f>G42+G36</f>
        <v>92143</v>
      </c>
      <c r="H45" s="631">
        <f>H42+H36</f>
        <v>77962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25" t="s">
        <v>978</v>
      </c>
      <c r="B47" s="725"/>
      <c r="C47" s="725"/>
      <c r="D47" s="725"/>
      <c r="E47" s="72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22">
        <f>pdeReportingDate</f>
        <v>42762</v>
      </c>
      <c r="C50" s="722"/>
      <c r="D50" s="722"/>
      <c r="E50" s="722"/>
      <c r="F50" s="722"/>
      <c r="G50" s="722"/>
      <c r="H50" s="722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23" t="str">
        <f>authorName</f>
        <v>Здравка Тодорова Иванова</v>
      </c>
      <c r="C52" s="723"/>
      <c r="D52" s="723"/>
      <c r="E52" s="723"/>
      <c r="F52" s="723"/>
      <c r="G52" s="723"/>
      <c r="H52" s="723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24"/>
      <c r="C54" s="724"/>
      <c r="D54" s="724"/>
      <c r="E54" s="724"/>
      <c r="F54" s="724"/>
      <c r="G54" s="724"/>
      <c r="H54" s="724"/>
    </row>
    <row r="55" spans="1:8" ht="15.75" customHeight="1">
      <c r="A55" s="694"/>
      <c r="B55" s="721" t="s">
        <v>991</v>
      </c>
      <c r="C55" s="721"/>
      <c r="D55" s="721"/>
      <c r="E55" s="721"/>
      <c r="F55" s="574"/>
      <c r="G55" s="45"/>
      <c r="H55" s="42"/>
    </row>
    <row r="56" spans="1:8" ht="15.75" customHeight="1">
      <c r="A56" s="694"/>
      <c r="B56" s="721" t="s">
        <v>979</v>
      </c>
      <c r="C56" s="721"/>
      <c r="D56" s="721"/>
      <c r="E56" s="721"/>
      <c r="F56" s="574"/>
      <c r="G56" s="45"/>
      <c r="H56" s="42"/>
    </row>
    <row r="57" spans="1:8" ht="15.75" customHeight="1">
      <c r="A57" s="694"/>
      <c r="B57" s="721" t="s">
        <v>979</v>
      </c>
      <c r="C57" s="721"/>
      <c r="D57" s="721"/>
      <c r="E57" s="721"/>
      <c r="F57" s="574"/>
      <c r="G57" s="45"/>
      <c r="H57" s="42"/>
    </row>
    <row r="58" spans="1:8" ht="15.75" customHeight="1">
      <c r="A58" s="694"/>
      <c r="B58" s="721" t="s">
        <v>979</v>
      </c>
      <c r="C58" s="721"/>
      <c r="D58" s="721"/>
      <c r="E58" s="721"/>
      <c r="F58" s="574"/>
      <c r="G58" s="45"/>
      <c r="H58" s="42"/>
    </row>
    <row r="59" spans="1:8" ht="15.75">
      <c r="A59" s="694"/>
      <c r="B59" s="721"/>
      <c r="C59" s="721"/>
      <c r="D59" s="721"/>
      <c r="E59" s="721"/>
      <c r="F59" s="574"/>
      <c r="G59" s="45"/>
      <c r="H59" s="42"/>
    </row>
    <row r="60" spans="1:8" ht="15.75">
      <c r="A60" s="694"/>
      <c r="B60" s="721"/>
      <c r="C60" s="721"/>
      <c r="D60" s="721"/>
      <c r="E60" s="721"/>
      <c r="F60" s="574"/>
      <c r="G60" s="45"/>
      <c r="H60" s="42"/>
    </row>
    <row r="61" spans="1:8" ht="15.75">
      <c r="A61" s="694"/>
      <c r="B61" s="721"/>
      <c r="C61" s="721"/>
      <c r="D61" s="721"/>
      <c r="E61" s="72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G50" sqref="G49:G5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90349</v>
      </c>
      <c r="D11" s="196">
        <v>74929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-38966</v>
      </c>
      <c r="D12" s="196">
        <v>-38632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-19314</v>
      </c>
      <c r="D14" s="196">
        <v>-15887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-1879</v>
      </c>
      <c r="D15" s="196">
        <v>-771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-1488</v>
      </c>
      <c r="D16" s="196">
        <v>-2200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v>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-130</v>
      </c>
      <c r="D18" s="196">
        <v>-128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-15</v>
      </c>
      <c r="D19" s="196">
        <v>21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-98</v>
      </c>
      <c r="D20" s="196">
        <v>30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28459</v>
      </c>
      <c r="D21" s="659">
        <f>SUM(D11:D20)</f>
        <v>17363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-16972</v>
      </c>
      <c r="D23" s="196">
        <v>-8849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-1218</v>
      </c>
      <c r="D25" s="196">
        <v>-1094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1744</v>
      </c>
      <c r="D26" s="196">
        <v>2073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-1165</v>
      </c>
      <c r="D28" s="196">
        <v>-551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14197</v>
      </c>
      <c r="D29" s="196">
        <v>1370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1440</v>
      </c>
      <c r="D30" s="196">
        <v>746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-678</v>
      </c>
      <c r="D32" s="196">
        <v>161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-2652</v>
      </c>
      <c r="D33" s="659">
        <f>SUM(D23:D32)</f>
        <v>-6144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-798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547</v>
      </c>
      <c r="D37" s="196">
        <v>10039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-17082</v>
      </c>
      <c r="D38" s="196">
        <v>-15140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-26</v>
      </c>
      <c r="D39" s="196">
        <v>-210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-1751</v>
      </c>
      <c r="D40" s="196">
        <v>-1261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-2091</v>
      </c>
      <c r="D41" s="196">
        <v>-3010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45</v>
      </c>
      <c r="D42" s="196">
        <v>25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-21156</v>
      </c>
      <c r="D43" s="661">
        <f>SUM(D35:D42)</f>
        <v>-9557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4651</v>
      </c>
      <c r="D44" s="307">
        <f>D43+D33+D21</f>
        <v>1662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3424</v>
      </c>
      <c r="D45" s="309">
        <v>1762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8075</v>
      </c>
      <c r="D46" s="311">
        <f>D45+D44</f>
        <v>3424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8187</v>
      </c>
      <c r="D47" s="298">
        <v>3896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112</v>
      </c>
      <c r="D48" s="281">
        <v>472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26" t="s">
        <v>974</v>
      </c>
      <c r="B51" s="726"/>
      <c r="C51" s="726"/>
      <c r="D51" s="726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22">
        <f>pdeReportingDate</f>
        <v>42762</v>
      </c>
      <c r="C54" s="722"/>
      <c r="D54" s="722"/>
      <c r="E54" s="722"/>
      <c r="F54" s="695"/>
      <c r="G54" s="695"/>
      <c r="H54" s="695"/>
      <c r="M54" s="98"/>
    </row>
    <row r="55" spans="1:13" s="42" customFormat="1" ht="15.75">
      <c r="A55" s="692"/>
      <c r="B55" s="722"/>
      <c r="C55" s="722"/>
      <c r="D55" s="722"/>
      <c r="E55" s="722"/>
      <c r="F55" s="52"/>
      <c r="G55" s="52"/>
      <c r="H55" s="52"/>
      <c r="M55" s="98"/>
    </row>
    <row r="56" spans="1:8" s="42" customFormat="1" ht="15.75">
      <c r="A56" s="693" t="s">
        <v>8</v>
      </c>
      <c r="B56" s="723" t="str">
        <f>authorName</f>
        <v>Здравка Тодорова Иванова</v>
      </c>
      <c r="C56" s="723"/>
      <c r="D56" s="723"/>
      <c r="E56" s="723"/>
      <c r="F56" s="80"/>
      <c r="G56" s="80"/>
      <c r="H56" s="80"/>
    </row>
    <row r="57" spans="1:8" s="42" customFormat="1" ht="15.75">
      <c r="A57" s="693"/>
      <c r="B57" s="723"/>
      <c r="C57" s="723"/>
      <c r="D57" s="723"/>
      <c r="E57" s="723"/>
      <c r="F57" s="80"/>
      <c r="G57" s="80"/>
      <c r="H57" s="80"/>
    </row>
    <row r="58" spans="1:8" s="42" customFormat="1" ht="15.75">
      <c r="A58" s="693" t="s">
        <v>920</v>
      </c>
      <c r="B58" s="723"/>
      <c r="C58" s="723"/>
      <c r="D58" s="723"/>
      <c r="E58" s="723"/>
      <c r="F58" s="80"/>
      <c r="G58" s="80"/>
      <c r="H58" s="80"/>
    </row>
    <row r="59" spans="1:8" s="191" customFormat="1" ht="15.75" customHeight="1">
      <c r="A59" s="694"/>
      <c r="B59" s="721" t="s">
        <v>991</v>
      </c>
      <c r="C59" s="721"/>
      <c r="D59" s="721"/>
      <c r="E59" s="721"/>
      <c r="F59" s="574"/>
      <c r="G59" s="45"/>
      <c r="H59" s="42"/>
    </row>
    <row r="60" spans="1:8" ht="15.75">
      <c r="A60" s="694"/>
      <c r="B60" s="721" t="s">
        <v>979</v>
      </c>
      <c r="C60" s="721"/>
      <c r="D60" s="721"/>
      <c r="E60" s="721"/>
      <c r="F60" s="574"/>
      <c r="G60" s="45"/>
      <c r="H60" s="42"/>
    </row>
    <row r="61" spans="1:8" ht="15.75">
      <c r="A61" s="694"/>
      <c r="B61" s="721" t="s">
        <v>979</v>
      </c>
      <c r="C61" s="721"/>
      <c r="D61" s="721"/>
      <c r="E61" s="721"/>
      <c r="F61" s="574"/>
      <c r="G61" s="45"/>
      <c r="H61" s="42"/>
    </row>
    <row r="62" spans="1:8" ht="15.75">
      <c r="A62" s="694"/>
      <c r="B62" s="721" t="s">
        <v>979</v>
      </c>
      <c r="C62" s="721"/>
      <c r="D62" s="721"/>
      <c r="E62" s="721"/>
      <c r="F62" s="574"/>
      <c r="G62" s="45"/>
      <c r="H62" s="42"/>
    </row>
    <row r="63" spans="1:8" ht="15.75">
      <c r="A63" s="694"/>
      <c r="B63" s="721"/>
      <c r="C63" s="721"/>
      <c r="D63" s="721"/>
      <c r="E63" s="721"/>
      <c r="F63" s="574"/>
      <c r="G63" s="45"/>
      <c r="H63" s="42"/>
    </row>
    <row r="64" spans="1:8" ht="15.75">
      <c r="A64" s="694"/>
      <c r="B64" s="721"/>
      <c r="C64" s="721"/>
      <c r="D64" s="721"/>
      <c r="E64" s="721"/>
      <c r="F64" s="574"/>
      <c r="G64" s="45"/>
      <c r="H64" s="42"/>
    </row>
    <row r="65" spans="1:8" ht="15.75">
      <c r="A65" s="694"/>
      <c r="B65" s="721"/>
      <c r="C65" s="721"/>
      <c r="D65" s="721"/>
      <c r="E65" s="72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32" t="s">
        <v>453</v>
      </c>
      <c r="B8" s="735" t="s">
        <v>454</v>
      </c>
      <c r="C8" s="72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27" t="s">
        <v>460</v>
      </c>
      <c r="L8" s="727" t="s">
        <v>461</v>
      </c>
      <c r="M8" s="531"/>
      <c r="N8" s="532"/>
    </row>
    <row r="9" spans="1:14" s="533" customFormat="1" ht="31.5">
      <c r="A9" s="733"/>
      <c r="B9" s="736"/>
      <c r="C9" s="728"/>
      <c r="D9" s="730" t="s">
        <v>826</v>
      </c>
      <c r="E9" s="730" t="s">
        <v>456</v>
      </c>
      <c r="F9" s="535" t="s">
        <v>457</v>
      </c>
      <c r="G9" s="535"/>
      <c r="H9" s="535"/>
      <c r="I9" s="731" t="s">
        <v>458</v>
      </c>
      <c r="J9" s="731" t="s">
        <v>459</v>
      </c>
      <c r="K9" s="728"/>
      <c r="L9" s="728"/>
      <c r="M9" s="536" t="s">
        <v>825</v>
      </c>
      <c r="N9" s="532"/>
    </row>
    <row r="10" spans="1:14" s="533" customFormat="1" ht="31.5">
      <c r="A10" s="734"/>
      <c r="B10" s="737"/>
      <c r="C10" s="729"/>
      <c r="D10" s="730"/>
      <c r="E10" s="730"/>
      <c r="F10" s="534" t="s">
        <v>462</v>
      </c>
      <c r="G10" s="534" t="s">
        <v>463</v>
      </c>
      <c r="H10" s="534" t="s">
        <v>464</v>
      </c>
      <c r="I10" s="729"/>
      <c r="J10" s="729"/>
      <c r="K10" s="729"/>
      <c r="L10" s="72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-878</v>
      </c>
      <c r="D13" s="584">
        <f>'1-Баланс'!H20</f>
        <v>0</v>
      </c>
      <c r="E13" s="584">
        <f>'1-Баланс'!H21</f>
        <v>104195</v>
      </c>
      <c r="F13" s="584">
        <f>'1-Баланс'!H23</f>
        <v>427</v>
      </c>
      <c r="G13" s="584">
        <f>'1-Баланс'!H24</f>
        <v>0</v>
      </c>
      <c r="H13" s="585">
        <v>226451</v>
      </c>
      <c r="I13" s="584">
        <f>'1-Баланс'!H29+'1-Баланс'!H32</f>
        <v>104535</v>
      </c>
      <c r="J13" s="584">
        <f>'1-Баланс'!H30+'1-Баланс'!H33</f>
        <v>0</v>
      </c>
      <c r="K13" s="585"/>
      <c r="L13" s="584">
        <f>SUM(C13:K13)</f>
        <v>434730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-878</v>
      </c>
      <c r="D17" s="653">
        <f aca="true" t="shared" si="2" ref="D17:M17">D13+D14</f>
        <v>0</v>
      </c>
      <c r="E17" s="653">
        <f t="shared" si="2"/>
        <v>104195</v>
      </c>
      <c r="F17" s="653">
        <f t="shared" si="2"/>
        <v>427</v>
      </c>
      <c r="G17" s="653">
        <f t="shared" si="2"/>
        <v>0</v>
      </c>
      <c r="H17" s="653">
        <f t="shared" si="2"/>
        <v>226451</v>
      </c>
      <c r="I17" s="653">
        <f t="shared" si="2"/>
        <v>104535</v>
      </c>
      <c r="J17" s="653">
        <f t="shared" si="2"/>
        <v>0</v>
      </c>
      <c r="K17" s="653">
        <f t="shared" si="2"/>
        <v>0</v>
      </c>
      <c r="L17" s="584">
        <f t="shared" si="1"/>
        <v>434730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15859</v>
      </c>
      <c r="J18" s="584">
        <f>+'1-Баланс'!G33</f>
        <v>0</v>
      </c>
      <c r="K18" s="585"/>
      <c r="L18" s="584">
        <f t="shared" si="1"/>
        <v>15859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-2295</v>
      </c>
      <c r="J19" s="168">
        <f>J20+J21</f>
        <v>0</v>
      </c>
      <c r="K19" s="168">
        <f t="shared" si="3"/>
        <v>0</v>
      </c>
      <c r="L19" s="584">
        <f t="shared" si="1"/>
        <v>-2295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-2295</v>
      </c>
      <c r="J20" s="316"/>
      <c r="K20" s="316"/>
      <c r="L20" s="584">
        <f>SUM(C20:K20)</f>
        <v>-2295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f>5003-800</f>
        <v>4203</v>
      </c>
      <c r="D30" s="316"/>
      <c r="E30" s="316">
        <v>-1559</v>
      </c>
      <c r="F30" s="316"/>
      <c r="G30" s="316"/>
      <c r="H30" s="316">
        <v>261</v>
      </c>
      <c r="I30" s="316">
        <v>-1590</v>
      </c>
      <c r="J30" s="316"/>
      <c r="K30" s="316"/>
      <c r="L30" s="584">
        <f t="shared" si="1"/>
        <v>1315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3325</v>
      </c>
      <c r="D31" s="653">
        <f aca="true" t="shared" si="6" ref="D31:M31">D19+D22+D23+D26+D30+D29+D17+D18</f>
        <v>0</v>
      </c>
      <c r="E31" s="653">
        <f t="shared" si="6"/>
        <v>102636</v>
      </c>
      <c r="F31" s="653">
        <f t="shared" si="6"/>
        <v>427</v>
      </c>
      <c r="G31" s="653">
        <f t="shared" si="6"/>
        <v>0</v>
      </c>
      <c r="H31" s="653">
        <f t="shared" si="6"/>
        <v>226712</v>
      </c>
      <c r="I31" s="653">
        <f t="shared" si="6"/>
        <v>116509</v>
      </c>
      <c r="J31" s="653">
        <f t="shared" si="6"/>
        <v>0</v>
      </c>
      <c r="K31" s="653">
        <f t="shared" si="6"/>
        <v>0</v>
      </c>
      <c r="L31" s="584">
        <f t="shared" si="1"/>
        <v>449609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3325</v>
      </c>
      <c r="D34" s="587">
        <f t="shared" si="7"/>
        <v>0</v>
      </c>
      <c r="E34" s="587">
        <f t="shared" si="7"/>
        <v>102636</v>
      </c>
      <c r="F34" s="587">
        <f t="shared" si="7"/>
        <v>427</v>
      </c>
      <c r="G34" s="587">
        <f t="shared" si="7"/>
        <v>0</v>
      </c>
      <c r="H34" s="587">
        <f t="shared" si="7"/>
        <v>226712</v>
      </c>
      <c r="I34" s="587">
        <f t="shared" si="7"/>
        <v>116509</v>
      </c>
      <c r="J34" s="587">
        <f t="shared" si="7"/>
        <v>0</v>
      </c>
      <c r="K34" s="587">
        <f t="shared" si="7"/>
        <v>0</v>
      </c>
      <c r="L34" s="651">
        <f t="shared" si="1"/>
        <v>449609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22">
        <f>pdeReportingDate</f>
        <v>42762</v>
      </c>
      <c r="C38" s="722"/>
      <c r="D38" s="722"/>
      <c r="E38" s="722"/>
      <c r="F38" s="722"/>
      <c r="G38" s="722"/>
      <c r="H38" s="722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23" t="str">
        <f>authorName</f>
        <v>Здравка Тодорова Иванова</v>
      </c>
      <c r="C40" s="723"/>
      <c r="D40" s="723"/>
      <c r="E40" s="723"/>
      <c r="F40" s="723"/>
      <c r="G40" s="723"/>
      <c r="H40" s="723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24"/>
      <c r="C42" s="724"/>
      <c r="D42" s="724"/>
      <c r="E42" s="724"/>
      <c r="F42" s="724"/>
      <c r="G42" s="724"/>
      <c r="H42" s="724"/>
      <c r="M42" s="169"/>
    </row>
    <row r="43" spans="1:13" ht="15.75" customHeight="1">
      <c r="A43" s="694"/>
      <c r="B43" s="721" t="s">
        <v>991</v>
      </c>
      <c r="C43" s="721"/>
      <c r="D43" s="721"/>
      <c r="E43" s="721"/>
      <c r="F43" s="574"/>
      <c r="G43" s="45"/>
      <c r="H43" s="42"/>
      <c r="M43" s="169"/>
    </row>
    <row r="44" spans="1:13" ht="15.75">
      <c r="A44" s="694"/>
      <c r="B44" s="721" t="s">
        <v>979</v>
      </c>
      <c r="C44" s="721"/>
      <c r="D44" s="721"/>
      <c r="E44" s="721"/>
      <c r="F44" s="574"/>
      <c r="G44" s="45"/>
      <c r="H44" s="42"/>
      <c r="M44" s="169"/>
    </row>
    <row r="45" spans="1:13" ht="15.75">
      <c r="A45" s="694"/>
      <c r="B45" s="721" t="s">
        <v>979</v>
      </c>
      <c r="C45" s="721"/>
      <c r="D45" s="721"/>
      <c r="E45" s="721"/>
      <c r="F45" s="574"/>
      <c r="G45" s="45"/>
      <c r="H45" s="42"/>
      <c r="M45" s="169"/>
    </row>
    <row r="46" spans="1:13" ht="15.75">
      <c r="A46" s="694"/>
      <c r="B46" s="721" t="s">
        <v>979</v>
      </c>
      <c r="C46" s="721"/>
      <c r="D46" s="721"/>
      <c r="E46" s="721"/>
      <c r="F46" s="574"/>
      <c r="G46" s="45"/>
      <c r="H46" s="42"/>
      <c r="M46" s="169"/>
    </row>
    <row r="47" spans="1:13" ht="15.75">
      <c r="A47" s="694"/>
      <c r="B47" s="721"/>
      <c r="C47" s="721"/>
      <c r="D47" s="721"/>
      <c r="E47" s="721"/>
      <c r="F47" s="574"/>
      <c r="G47" s="45"/>
      <c r="H47" s="42"/>
      <c r="M47" s="169"/>
    </row>
    <row r="48" spans="1:13" ht="15.75">
      <c r="A48" s="694"/>
      <c r="B48" s="721"/>
      <c r="C48" s="721"/>
      <c r="D48" s="721"/>
      <c r="E48" s="721"/>
      <c r="F48" s="574"/>
      <c r="G48" s="45"/>
      <c r="H48" s="42"/>
      <c r="M48" s="169"/>
    </row>
    <row r="49" spans="1:13" ht="15.75">
      <c r="A49" s="694"/>
      <c r="B49" s="721"/>
      <c r="C49" s="721"/>
      <c r="D49" s="721"/>
      <c r="E49" s="72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70" zoomScaleNormal="70" zoomScaleSheetLayoutView="70" workbookViewId="0" topLeftCell="A1">
      <selection activeCell="D32" sqref="D3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1" t="s">
        <v>792</v>
      </c>
      <c r="B12" s="679"/>
      <c r="C12" s="702"/>
      <c r="D12" s="702"/>
      <c r="E12" s="702"/>
      <c r="F12" s="469">
        <f>C12-E12</f>
        <v>0</v>
      </c>
    </row>
    <row r="13" spans="1:6" ht="15.75">
      <c r="A13" s="701" t="s">
        <v>999</v>
      </c>
      <c r="B13" s="679"/>
      <c r="C13" s="702">
        <f>1305170/1000</f>
        <v>1305.17</v>
      </c>
      <c r="D13" s="703">
        <v>67</v>
      </c>
      <c r="E13" s="702"/>
      <c r="F13" s="469">
        <f aca="true" t="shared" si="0" ref="F13:F32">C13-E13</f>
        <v>1305.17</v>
      </c>
    </row>
    <row r="14" spans="1:6" ht="15.75">
      <c r="A14" s="701" t="s">
        <v>1000</v>
      </c>
      <c r="B14" s="679"/>
      <c r="C14" s="702">
        <v>8025</v>
      </c>
      <c r="D14" s="703">
        <v>97.7</v>
      </c>
      <c r="E14" s="702"/>
      <c r="F14" s="469">
        <f t="shared" si="0"/>
        <v>8025</v>
      </c>
    </row>
    <row r="15" spans="1:6" ht="15.75">
      <c r="A15" s="701" t="s">
        <v>1001</v>
      </c>
      <c r="B15" s="679"/>
      <c r="C15" s="702">
        <v>25533</v>
      </c>
      <c r="D15" s="703">
        <v>100</v>
      </c>
      <c r="E15" s="702"/>
      <c r="F15" s="469">
        <f t="shared" si="0"/>
        <v>25533</v>
      </c>
    </row>
    <row r="16" spans="1:6" ht="15.75">
      <c r="A16" s="701" t="s">
        <v>1002</v>
      </c>
      <c r="B16" s="679"/>
      <c r="C16" s="702">
        <v>4114</v>
      </c>
      <c r="D16" s="703">
        <v>100</v>
      </c>
      <c r="E16" s="702"/>
      <c r="F16" s="469">
        <f t="shared" si="0"/>
        <v>4114</v>
      </c>
    </row>
    <row r="17" spans="1:6" ht="15.75">
      <c r="A17" s="701" t="s">
        <v>1003</v>
      </c>
      <c r="B17" s="679"/>
      <c r="C17" s="702">
        <v>1100</v>
      </c>
      <c r="D17" s="703">
        <v>100</v>
      </c>
      <c r="E17" s="702"/>
      <c r="F17" s="469">
        <f t="shared" si="0"/>
        <v>1100</v>
      </c>
    </row>
    <row r="18" spans="1:6" ht="15.75">
      <c r="A18" s="701" t="s">
        <v>1004</v>
      </c>
      <c r="B18" s="679"/>
      <c r="C18" s="702">
        <f>5000/1000</f>
        <v>5</v>
      </c>
      <c r="D18" s="703">
        <v>100</v>
      </c>
      <c r="E18" s="702"/>
      <c r="F18" s="469">
        <f t="shared" si="0"/>
        <v>5</v>
      </c>
    </row>
    <row r="19" spans="1:6" ht="15.75">
      <c r="A19" s="701" t="s">
        <v>1005</v>
      </c>
      <c r="B19" s="679"/>
      <c r="C19" s="702">
        <v>6196</v>
      </c>
      <c r="D19" s="703">
        <v>75</v>
      </c>
      <c r="E19" s="702"/>
      <c r="F19" s="469">
        <f t="shared" si="0"/>
        <v>6196</v>
      </c>
    </row>
    <row r="20" spans="1:6" ht="15.75">
      <c r="A20" s="701" t="s">
        <v>1006</v>
      </c>
      <c r="B20" s="679"/>
      <c r="C20" s="702">
        <v>25627</v>
      </c>
      <c r="D20" s="703">
        <v>99.99</v>
      </c>
      <c r="E20" s="702">
        <v>25627</v>
      </c>
      <c r="F20" s="469">
        <f t="shared" si="0"/>
        <v>0</v>
      </c>
    </row>
    <row r="21" spans="1:6" ht="15.75">
      <c r="A21" s="701" t="s">
        <v>1007</v>
      </c>
      <c r="B21" s="679"/>
      <c r="C21" s="702">
        <v>32452</v>
      </c>
      <c r="D21" s="703">
        <v>100</v>
      </c>
      <c r="E21" s="702">
        <v>32452</v>
      </c>
      <c r="F21" s="469">
        <f t="shared" si="0"/>
        <v>0</v>
      </c>
    </row>
    <row r="22" spans="1:6" ht="15.75">
      <c r="A22" s="701" t="s">
        <v>1008</v>
      </c>
      <c r="B22" s="679"/>
      <c r="C22" s="702">
        <v>1200</v>
      </c>
      <c r="D22" s="704">
        <v>50.15</v>
      </c>
      <c r="E22" s="702"/>
      <c r="F22" s="469">
        <f t="shared" si="0"/>
        <v>1200</v>
      </c>
    </row>
    <row r="23" spans="1:6" ht="15.75">
      <c r="A23" s="678" t="s">
        <v>1017</v>
      </c>
      <c r="B23" s="679"/>
      <c r="C23" s="92">
        <v>8147</v>
      </c>
      <c r="D23" s="92">
        <v>100</v>
      </c>
      <c r="E23" s="92"/>
      <c r="F23" s="469">
        <f t="shared" si="0"/>
        <v>8147</v>
      </c>
    </row>
    <row r="24" spans="1:6" ht="15.75">
      <c r="A24" s="678" t="s">
        <v>1018</v>
      </c>
      <c r="B24" s="679"/>
      <c r="C24" s="92">
        <v>1686</v>
      </c>
      <c r="D24" s="92"/>
      <c r="E24" s="92"/>
      <c r="F24" s="469">
        <f t="shared" si="0"/>
        <v>1686</v>
      </c>
    </row>
    <row r="25" spans="1:6" ht="15.75">
      <c r="A25" s="678" t="s">
        <v>1019</v>
      </c>
      <c r="B25" s="679"/>
      <c r="C25" s="92">
        <v>375</v>
      </c>
      <c r="D25" s="92">
        <v>98.88</v>
      </c>
      <c r="E25" s="92"/>
      <c r="F25" s="469"/>
    </row>
    <row r="26" spans="1:6" ht="15.75">
      <c r="A26" s="678" t="s">
        <v>1020</v>
      </c>
      <c r="B26" s="679"/>
      <c r="C26" s="92">
        <v>637</v>
      </c>
      <c r="D26" s="92">
        <v>98.39</v>
      </c>
      <c r="E26" s="92"/>
      <c r="F26" s="469"/>
    </row>
    <row r="27" spans="1:6" ht="15.75">
      <c r="A27" s="678" t="s">
        <v>1022</v>
      </c>
      <c r="B27" s="679"/>
      <c r="C27" s="92">
        <v>1854</v>
      </c>
      <c r="D27" s="92">
        <v>98.23</v>
      </c>
      <c r="E27" s="92"/>
      <c r="F27" s="469"/>
    </row>
    <row r="28" spans="1:6" ht="15.75">
      <c r="A28" s="678" t="s">
        <v>1021</v>
      </c>
      <c r="B28" s="679"/>
      <c r="C28" s="92">
        <v>846</v>
      </c>
      <c r="D28" s="92">
        <v>98.15</v>
      </c>
      <c r="E28" s="92"/>
      <c r="F28" s="469"/>
    </row>
    <row r="29" spans="1:6" ht="15.75">
      <c r="A29" s="678" t="s">
        <v>1023</v>
      </c>
      <c r="B29" s="679"/>
      <c r="C29" s="92">
        <v>166</v>
      </c>
      <c r="D29" s="92">
        <v>93.69</v>
      </c>
      <c r="E29" s="92"/>
      <c r="F29" s="469"/>
    </row>
    <row r="30" spans="1:6" ht="15.75">
      <c r="A30" s="678" t="s">
        <v>1024</v>
      </c>
      <c r="B30" s="679"/>
      <c r="C30" s="92">
        <v>3178</v>
      </c>
      <c r="D30" s="92">
        <v>86.94</v>
      </c>
      <c r="E30" s="92"/>
      <c r="F30" s="469"/>
    </row>
    <row r="31" spans="1:6" ht="15.75">
      <c r="A31" s="678" t="s">
        <v>1027</v>
      </c>
      <c r="B31" s="679"/>
      <c r="C31" s="92">
        <v>3920</v>
      </c>
      <c r="D31" s="92">
        <v>99.7</v>
      </c>
      <c r="E31" s="92"/>
      <c r="F31" s="469">
        <f t="shared" si="0"/>
        <v>3920</v>
      </c>
    </row>
    <row r="32" spans="1:6" ht="15.75">
      <c r="A32" s="678"/>
      <c r="B32" s="679"/>
      <c r="C32" s="92"/>
      <c r="D32" s="92"/>
      <c r="E32" s="92"/>
      <c r="F32" s="469">
        <f t="shared" si="0"/>
        <v>0</v>
      </c>
    </row>
    <row r="33" spans="1:6" ht="15.75">
      <c r="A33" s="509" t="s">
        <v>544</v>
      </c>
      <c r="B33" s="510" t="s">
        <v>793</v>
      </c>
      <c r="C33" s="472">
        <f>SUM(C12:C32)</f>
        <v>126366.17</v>
      </c>
      <c r="D33" s="472"/>
      <c r="E33" s="472">
        <f>SUM(E12:E32)</f>
        <v>58079</v>
      </c>
      <c r="F33" s="472">
        <f>SUM(F12:F32)</f>
        <v>61231.17</v>
      </c>
    </row>
    <row r="34" spans="1:6" ht="15.75">
      <c r="A34" s="508" t="s">
        <v>794</v>
      </c>
      <c r="B34" s="510"/>
      <c r="C34" s="471"/>
      <c r="D34" s="471"/>
      <c r="E34" s="471"/>
      <c r="F34" s="471"/>
    </row>
    <row r="35" spans="1:6" ht="15.75">
      <c r="A35" s="678">
        <v>1</v>
      </c>
      <c r="B35" s="679"/>
      <c r="C35" s="92"/>
      <c r="D35" s="92"/>
      <c r="E35" s="92"/>
      <c r="F35" s="469">
        <f>C35-E35</f>
        <v>0</v>
      </c>
    </row>
    <row r="36" spans="1:6" ht="15.75">
      <c r="A36" s="678">
        <v>2</v>
      </c>
      <c r="B36" s="679"/>
      <c r="C36" s="92"/>
      <c r="D36" s="92"/>
      <c r="E36" s="92"/>
      <c r="F36" s="469">
        <f aca="true" t="shared" si="1" ref="F36:F49">C36-E36</f>
        <v>0</v>
      </c>
    </row>
    <row r="37" spans="1:6" ht="15.75">
      <c r="A37" s="678">
        <v>3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4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5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6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7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8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9</v>
      </c>
      <c r="B43" s="679"/>
      <c r="C43" s="92"/>
      <c r="D43" s="92"/>
      <c r="E43" s="92"/>
      <c r="F43" s="469">
        <f t="shared" si="1"/>
        <v>0</v>
      </c>
    </row>
    <row r="44" spans="1:6" ht="15.75">
      <c r="A44" s="678">
        <v>10</v>
      </c>
      <c r="B44" s="679"/>
      <c r="C44" s="92"/>
      <c r="D44" s="92"/>
      <c r="E44" s="92"/>
      <c r="F44" s="469">
        <f t="shared" si="1"/>
        <v>0</v>
      </c>
    </row>
    <row r="45" spans="1:6" ht="15.75">
      <c r="A45" s="678">
        <v>11</v>
      </c>
      <c r="B45" s="679"/>
      <c r="C45" s="92"/>
      <c r="D45" s="92"/>
      <c r="E45" s="92"/>
      <c r="F45" s="469">
        <f t="shared" si="1"/>
        <v>0</v>
      </c>
    </row>
    <row r="46" spans="1:6" ht="15.75">
      <c r="A46" s="678">
        <v>12</v>
      </c>
      <c r="B46" s="679"/>
      <c r="C46" s="92"/>
      <c r="D46" s="92"/>
      <c r="E46" s="92"/>
      <c r="F46" s="469">
        <f t="shared" si="1"/>
        <v>0</v>
      </c>
    </row>
    <row r="47" spans="1:6" ht="15.75">
      <c r="A47" s="678">
        <v>13</v>
      </c>
      <c r="B47" s="679"/>
      <c r="C47" s="92"/>
      <c r="D47" s="92"/>
      <c r="E47" s="92"/>
      <c r="F47" s="469">
        <f t="shared" si="1"/>
        <v>0</v>
      </c>
    </row>
    <row r="48" spans="1:6" ht="15.75">
      <c r="A48" s="678">
        <v>14</v>
      </c>
      <c r="B48" s="679"/>
      <c r="C48" s="92"/>
      <c r="D48" s="92"/>
      <c r="E48" s="92"/>
      <c r="F48" s="469">
        <f t="shared" si="1"/>
        <v>0</v>
      </c>
    </row>
    <row r="49" spans="1:6" ht="15.75">
      <c r="A49" s="678">
        <v>15</v>
      </c>
      <c r="B49" s="679"/>
      <c r="C49" s="92"/>
      <c r="D49" s="92"/>
      <c r="E49" s="92"/>
      <c r="F49" s="469">
        <f t="shared" si="1"/>
        <v>0</v>
      </c>
    </row>
    <row r="50" spans="1:6" ht="15.75">
      <c r="A50" s="509" t="s">
        <v>785</v>
      </c>
      <c r="B50" s="510" t="s">
        <v>795</v>
      </c>
      <c r="C50" s="472">
        <f>SUM(C35:C49)</f>
        <v>0</v>
      </c>
      <c r="D50" s="472"/>
      <c r="E50" s="472">
        <f>SUM(E35:E49)</f>
        <v>0</v>
      </c>
      <c r="F50" s="472">
        <f>SUM(F35:F49)</f>
        <v>0</v>
      </c>
    </row>
    <row r="51" spans="1:6" ht="15.75">
      <c r="A51" s="508" t="s">
        <v>796</v>
      </c>
      <c r="B51" s="511"/>
      <c r="C51" s="512"/>
      <c r="D51" s="471"/>
      <c r="E51" s="471"/>
      <c r="F51" s="471"/>
    </row>
    <row r="52" spans="1:6" ht="15.75">
      <c r="A52" s="701" t="s">
        <v>1025</v>
      </c>
      <c r="B52" s="705"/>
      <c r="C52" s="702">
        <v>209</v>
      </c>
      <c r="D52" s="703">
        <v>45.9</v>
      </c>
      <c r="E52" s="92"/>
      <c r="F52" s="469">
        <f>C52-E52</f>
        <v>209</v>
      </c>
    </row>
    <row r="53" spans="1:6" ht="15.75">
      <c r="A53" s="701" t="s">
        <v>1009</v>
      </c>
      <c r="B53" s="705"/>
      <c r="C53" s="702">
        <v>24</v>
      </c>
      <c r="D53" s="703">
        <v>49</v>
      </c>
      <c r="E53" s="92"/>
      <c r="F53" s="469">
        <f aca="true" t="shared" si="2" ref="F53:F66">C53-E53</f>
        <v>24</v>
      </c>
    </row>
    <row r="54" spans="1:6" ht="15.75">
      <c r="A54" s="678">
        <v>3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4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5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6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7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8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9</v>
      </c>
      <c r="B60" s="679"/>
      <c r="C60" s="92"/>
      <c r="D60" s="92"/>
      <c r="E60" s="92"/>
      <c r="F60" s="469">
        <f t="shared" si="2"/>
        <v>0</v>
      </c>
    </row>
    <row r="61" spans="1:6" ht="15.75">
      <c r="A61" s="678">
        <v>10</v>
      </c>
      <c r="B61" s="679"/>
      <c r="C61" s="92"/>
      <c r="D61" s="92"/>
      <c r="E61" s="92"/>
      <c r="F61" s="469">
        <f t="shared" si="2"/>
        <v>0</v>
      </c>
    </row>
    <row r="62" spans="1:6" ht="15.75">
      <c r="A62" s="678">
        <v>11</v>
      </c>
      <c r="B62" s="679"/>
      <c r="C62" s="92"/>
      <c r="D62" s="92"/>
      <c r="E62" s="92"/>
      <c r="F62" s="469">
        <f t="shared" si="2"/>
        <v>0</v>
      </c>
    </row>
    <row r="63" spans="1:6" ht="15.75">
      <c r="A63" s="678">
        <v>12</v>
      </c>
      <c r="B63" s="679"/>
      <c r="C63" s="92"/>
      <c r="D63" s="92"/>
      <c r="E63" s="92"/>
      <c r="F63" s="469">
        <f t="shared" si="2"/>
        <v>0</v>
      </c>
    </row>
    <row r="64" spans="1:6" ht="15.75">
      <c r="A64" s="678">
        <v>13</v>
      </c>
      <c r="B64" s="679"/>
      <c r="C64" s="92"/>
      <c r="D64" s="92"/>
      <c r="E64" s="92"/>
      <c r="F64" s="469">
        <f t="shared" si="2"/>
        <v>0</v>
      </c>
    </row>
    <row r="65" spans="1:6" ht="15.75">
      <c r="A65" s="678">
        <v>14</v>
      </c>
      <c r="B65" s="679"/>
      <c r="C65" s="92"/>
      <c r="D65" s="92"/>
      <c r="E65" s="92"/>
      <c r="F65" s="469">
        <f t="shared" si="2"/>
        <v>0</v>
      </c>
    </row>
    <row r="66" spans="1:6" ht="15.75">
      <c r="A66" s="678">
        <v>15</v>
      </c>
      <c r="B66" s="679"/>
      <c r="C66" s="92"/>
      <c r="D66" s="92"/>
      <c r="E66" s="92"/>
      <c r="F66" s="469">
        <f t="shared" si="2"/>
        <v>0</v>
      </c>
    </row>
    <row r="67" spans="1:6" ht="15.75">
      <c r="A67" s="509" t="s">
        <v>797</v>
      </c>
      <c r="B67" s="510" t="s">
        <v>798</v>
      </c>
      <c r="C67" s="472">
        <f>SUM(C52:C66)</f>
        <v>233</v>
      </c>
      <c r="D67" s="472"/>
      <c r="E67" s="472">
        <f>SUM(E52:E66)</f>
        <v>0</v>
      </c>
      <c r="F67" s="472">
        <f>SUM(F52:F66)</f>
        <v>233</v>
      </c>
    </row>
    <row r="68" spans="1:6" ht="15.75">
      <c r="A68" s="506" t="s">
        <v>799</v>
      </c>
      <c r="B68" s="510"/>
      <c r="C68" s="471"/>
      <c r="D68" s="471"/>
      <c r="E68" s="471"/>
      <c r="F68" s="471"/>
    </row>
    <row r="69" spans="1:6" ht="15.75">
      <c r="A69" s="701" t="s">
        <v>1010</v>
      </c>
      <c r="B69" s="706"/>
      <c r="C69" s="702">
        <f>10000/1000</f>
        <v>10</v>
      </c>
      <c r="D69" s="92"/>
      <c r="E69" s="92"/>
      <c r="F69" s="469">
        <f>C69-E69</f>
        <v>10</v>
      </c>
    </row>
    <row r="70" spans="1:6" ht="15.75">
      <c r="A70" s="701" t="s">
        <v>1011</v>
      </c>
      <c r="B70" s="705"/>
      <c r="C70" s="702">
        <v>1</v>
      </c>
      <c r="D70" s="92"/>
      <c r="E70" s="92"/>
      <c r="F70" s="469">
        <f aca="true" t="shared" si="3" ref="F70:F83">C70-E70</f>
        <v>1</v>
      </c>
    </row>
    <row r="71" spans="1:6" ht="15.75">
      <c r="A71" s="678">
        <v>3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4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5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6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7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8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9</v>
      </c>
      <c r="B77" s="679"/>
      <c r="C77" s="92"/>
      <c r="D77" s="92"/>
      <c r="E77" s="92"/>
      <c r="F77" s="469">
        <f t="shared" si="3"/>
        <v>0</v>
      </c>
    </row>
    <row r="78" spans="1:6" ht="15.75">
      <c r="A78" s="678">
        <v>10</v>
      </c>
      <c r="B78" s="679"/>
      <c r="C78" s="92"/>
      <c r="D78" s="92"/>
      <c r="E78" s="92"/>
      <c r="F78" s="469">
        <f t="shared" si="3"/>
        <v>0</v>
      </c>
    </row>
    <row r="79" spans="1:6" ht="15.75">
      <c r="A79" s="678">
        <v>11</v>
      </c>
      <c r="B79" s="679"/>
      <c r="C79" s="92"/>
      <c r="D79" s="92"/>
      <c r="E79" s="92"/>
      <c r="F79" s="469">
        <f t="shared" si="3"/>
        <v>0</v>
      </c>
    </row>
    <row r="80" spans="1:6" ht="15.75">
      <c r="A80" s="678">
        <v>12</v>
      </c>
      <c r="B80" s="679"/>
      <c r="C80" s="92"/>
      <c r="D80" s="92"/>
      <c r="E80" s="92"/>
      <c r="F80" s="469">
        <f t="shared" si="3"/>
        <v>0</v>
      </c>
    </row>
    <row r="81" spans="1:6" ht="15.75">
      <c r="A81" s="678">
        <v>13</v>
      </c>
      <c r="B81" s="679"/>
      <c r="C81" s="92"/>
      <c r="D81" s="92"/>
      <c r="E81" s="92"/>
      <c r="F81" s="469">
        <f t="shared" si="3"/>
        <v>0</v>
      </c>
    </row>
    <row r="82" spans="1:6" ht="15.75">
      <c r="A82" s="678">
        <v>14</v>
      </c>
      <c r="B82" s="679"/>
      <c r="C82" s="92"/>
      <c r="D82" s="92"/>
      <c r="E82" s="92"/>
      <c r="F82" s="469">
        <f t="shared" si="3"/>
        <v>0</v>
      </c>
    </row>
    <row r="83" spans="1:6" ht="15.75">
      <c r="A83" s="678">
        <v>15</v>
      </c>
      <c r="B83" s="679"/>
      <c r="C83" s="92"/>
      <c r="D83" s="92"/>
      <c r="E83" s="92"/>
      <c r="F83" s="469">
        <f t="shared" si="3"/>
        <v>0</v>
      </c>
    </row>
    <row r="84" spans="1:6" ht="15.75">
      <c r="A84" s="509" t="s">
        <v>559</v>
      </c>
      <c r="B84" s="510" t="s">
        <v>800</v>
      </c>
      <c r="C84" s="472">
        <f>SUM(C69:C83)</f>
        <v>11</v>
      </c>
      <c r="D84" s="472"/>
      <c r="E84" s="472">
        <f>SUM(E69:E83)</f>
        <v>0</v>
      </c>
      <c r="F84" s="472">
        <f>SUM(F69:F83)</f>
        <v>11</v>
      </c>
    </row>
    <row r="85" spans="1:6" ht="15.75">
      <c r="A85" s="513" t="s">
        <v>801</v>
      </c>
      <c r="B85" s="510" t="s">
        <v>802</v>
      </c>
      <c r="C85" s="472">
        <f>C84+C67+C50+C33</f>
        <v>126610.17</v>
      </c>
      <c r="D85" s="472"/>
      <c r="E85" s="472">
        <f>E84+E67+E50+E33</f>
        <v>58079</v>
      </c>
      <c r="F85" s="472">
        <f>F84+F67+F50+F33</f>
        <v>61475.17</v>
      </c>
    </row>
    <row r="86" spans="1:6" ht="15.75">
      <c r="A86" s="506" t="s">
        <v>803</v>
      </c>
      <c r="B86" s="510"/>
      <c r="C86" s="470"/>
      <c r="D86" s="470"/>
      <c r="E86" s="470"/>
      <c r="F86" s="470"/>
    </row>
    <row r="87" spans="1:6" ht="15.75">
      <c r="A87" s="508" t="s">
        <v>792</v>
      </c>
      <c r="B87" s="514"/>
      <c r="C87" s="471"/>
      <c r="D87" s="471"/>
      <c r="E87" s="471"/>
      <c r="F87" s="471"/>
    </row>
    <row r="88" spans="1:6" ht="15.75">
      <c r="A88" s="701" t="s">
        <v>1026</v>
      </c>
      <c r="B88" s="705"/>
      <c r="C88" s="702">
        <v>1876</v>
      </c>
      <c r="D88" s="707">
        <v>89.43</v>
      </c>
      <c r="E88" s="92"/>
      <c r="F88" s="469">
        <f>C88-E88</f>
        <v>1876</v>
      </c>
    </row>
    <row r="89" spans="1:6" ht="15.75">
      <c r="A89" s="701" t="s">
        <v>1012</v>
      </c>
      <c r="B89" s="705"/>
      <c r="C89" s="702">
        <v>423</v>
      </c>
      <c r="D89" s="707">
        <v>100</v>
      </c>
      <c r="E89" s="92"/>
      <c r="F89" s="469">
        <f aca="true" t="shared" si="4" ref="F89:F102">C89-E89</f>
        <v>423</v>
      </c>
    </row>
    <row r="90" spans="1:6" ht="15.75">
      <c r="A90" s="701" t="s">
        <v>1013</v>
      </c>
      <c r="B90" s="705"/>
      <c r="C90" s="702">
        <v>0</v>
      </c>
      <c r="D90" s="707">
        <v>100</v>
      </c>
      <c r="E90" s="92"/>
      <c r="F90" s="469">
        <f t="shared" si="4"/>
        <v>0</v>
      </c>
    </row>
    <row r="91" spans="1:6" ht="15.75">
      <c r="A91" s="678">
        <v>4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5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6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7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8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9</v>
      </c>
      <c r="B96" s="679"/>
      <c r="C96" s="92"/>
      <c r="D96" s="92"/>
      <c r="E96" s="92"/>
      <c r="F96" s="469">
        <f t="shared" si="4"/>
        <v>0</v>
      </c>
    </row>
    <row r="97" spans="1:6" ht="15.75">
      <c r="A97" s="678">
        <v>10</v>
      </c>
      <c r="B97" s="679"/>
      <c r="C97" s="92"/>
      <c r="D97" s="92"/>
      <c r="E97" s="92"/>
      <c r="F97" s="469">
        <f t="shared" si="4"/>
        <v>0</v>
      </c>
    </row>
    <row r="98" spans="1:6" ht="15.75">
      <c r="A98" s="678">
        <v>11</v>
      </c>
      <c r="B98" s="679"/>
      <c r="C98" s="92"/>
      <c r="D98" s="92"/>
      <c r="E98" s="92"/>
      <c r="F98" s="469">
        <f t="shared" si="4"/>
        <v>0</v>
      </c>
    </row>
    <row r="99" spans="1:6" ht="15.75">
      <c r="A99" s="678">
        <v>12</v>
      </c>
      <c r="B99" s="679"/>
      <c r="C99" s="92"/>
      <c r="D99" s="92"/>
      <c r="E99" s="92"/>
      <c r="F99" s="469">
        <f t="shared" si="4"/>
        <v>0</v>
      </c>
    </row>
    <row r="100" spans="1:6" ht="15.75">
      <c r="A100" s="678">
        <v>13</v>
      </c>
      <c r="B100" s="679"/>
      <c r="C100" s="92"/>
      <c r="D100" s="92"/>
      <c r="E100" s="92"/>
      <c r="F100" s="469">
        <f t="shared" si="4"/>
        <v>0</v>
      </c>
    </row>
    <row r="101" spans="1:6" ht="15.75">
      <c r="A101" s="678">
        <v>14</v>
      </c>
      <c r="B101" s="679"/>
      <c r="C101" s="92"/>
      <c r="D101" s="92"/>
      <c r="E101" s="92"/>
      <c r="F101" s="469">
        <f t="shared" si="4"/>
        <v>0</v>
      </c>
    </row>
    <row r="102" spans="1:6" ht="15.75">
      <c r="A102" s="678">
        <v>15</v>
      </c>
      <c r="B102" s="679"/>
      <c r="C102" s="92"/>
      <c r="D102" s="92"/>
      <c r="E102" s="92"/>
      <c r="F102" s="469">
        <f t="shared" si="4"/>
        <v>0</v>
      </c>
    </row>
    <row r="103" spans="1:6" ht="15.75">
      <c r="A103" s="509" t="s">
        <v>544</v>
      </c>
      <c r="B103" s="510" t="s">
        <v>804</v>
      </c>
      <c r="C103" s="472">
        <f>SUM(C88:C102)</f>
        <v>2299</v>
      </c>
      <c r="D103" s="472"/>
      <c r="E103" s="472">
        <f>SUM(E88:E102)</f>
        <v>0</v>
      </c>
      <c r="F103" s="472">
        <f>SUM(F88:F102)</f>
        <v>2299</v>
      </c>
    </row>
    <row r="104" spans="1:6" ht="15.75">
      <c r="A104" s="508" t="s">
        <v>794</v>
      </c>
      <c r="B104" s="515"/>
      <c r="C104" s="470"/>
      <c r="D104" s="470"/>
      <c r="E104" s="470"/>
      <c r="F104" s="470"/>
    </row>
    <row r="105" spans="1:6" ht="15.75">
      <c r="A105" s="678">
        <v>1</v>
      </c>
      <c r="B105" s="679"/>
      <c r="C105" s="92"/>
      <c r="D105" s="92"/>
      <c r="E105" s="92"/>
      <c r="F105" s="469">
        <f>C105-E105</f>
        <v>0</v>
      </c>
    </row>
    <row r="106" spans="1:6" ht="15.75">
      <c r="A106" s="678">
        <v>2</v>
      </c>
      <c r="B106" s="679"/>
      <c r="C106" s="92"/>
      <c r="D106" s="92"/>
      <c r="E106" s="92"/>
      <c r="F106" s="469">
        <f aca="true" t="shared" si="5" ref="F106:F119">C106-E106</f>
        <v>0</v>
      </c>
    </row>
    <row r="107" spans="1:6" ht="15.75">
      <c r="A107" s="678">
        <v>3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4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5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6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7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8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9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678">
        <v>10</v>
      </c>
      <c r="B114" s="679"/>
      <c r="C114" s="92"/>
      <c r="D114" s="92"/>
      <c r="E114" s="92"/>
      <c r="F114" s="469">
        <f t="shared" si="5"/>
        <v>0</v>
      </c>
    </row>
    <row r="115" spans="1:6" ht="15.75">
      <c r="A115" s="678">
        <v>11</v>
      </c>
      <c r="B115" s="679"/>
      <c r="C115" s="92"/>
      <c r="D115" s="92"/>
      <c r="E115" s="92"/>
      <c r="F115" s="469">
        <f t="shared" si="5"/>
        <v>0</v>
      </c>
    </row>
    <row r="116" spans="1:6" ht="15.75">
      <c r="A116" s="678">
        <v>12</v>
      </c>
      <c r="B116" s="679"/>
      <c r="C116" s="92"/>
      <c r="D116" s="92"/>
      <c r="E116" s="92"/>
      <c r="F116" s="469">
        <f t="shared" si="5"/>
        <v>0</v>
      </c>
    </row>
    <row r="117" spans="1:6" ht="15.75">
      <c r="A117" s="678">
        <v>13</v>
      </c>
      <c r="B117" s="679"/>
      <c r="C117" s="92"/>
      <c r="D117" s="92"/>
      <c r="E117" s="92"/>
      <c r="F117" s="469">
        <f t="shared" si="5"/>
        <v>0</v>
      </c>
    </row>
    <row r="118" spans="1:6" ht="15.75">
      <c r="A118" s="678">
        <v>14</v>
      </c>
      <c r="B118" s="679"/>
      <c r="C118" s="92"/>
      <c r="D118" s="92"/>
      <c r="E118" s="92"/>
      <c r="F118" s="469">
        <f t="shared" si="5"/>
        <v>0</v>
      </c>
    </row>
    <row r="119" spans="1:6" ht="15.75">
      <c r="A119" s="678">
        <v>15</v>
      </c>
      <c r="B119" s="679"/>
      <c r="C119" s="92"/>
      <c r="D119" s="92"/>
      <c r="E119" s="92"/>
      <c r="F119" s="469">
        <f t="shared" si="5"/>
        <v>0</v>
      </c>
    </row>
    <row r="120" spans="1:6" ht="15.75">
      <c r="A120" s="509" t="s">
        <v>785</v>
      </c>
      <c r="B120" s="510" t="s">
        <v>805</v>
      </c>
      <c r="C120" s="472">
        <f>SUM(C105:C119)</f>
        <v>0</v>
      </c>
      <c r="D120" s="472"/>
      <c r="E120" s="472">
        <f>SUM(E105:E119)</f>
        <v>0</v>
      </c>
      <c r="F120" s="472">
        <f>SUM(F105:F119)</f>
        <v>0</v>
      </c>
    </row>
    <row r="121" spans="1:6" ht="21.75" customHeight="1">
      <c r="A121" s="508" t="s">
        <v>796</v>
      </c>
      <c r="B121" s="510"/>
      <c r="C121" s="471"/>
      <c r="D121" s="471"/>
      <c r="E121" s="471"/>
      <c r="F121" s="471"/>
    </row>
    <row r="122" spans="1:6" ht="15.75">
      <c r="A122" s="678">
        <v>1</v>
      </c>
      <c r="B122" s="679"/>
      <c r="C122" s="92"/>
      <c r="D122" s="92"/>
      <c r="E122" s="92"/>
      <c r="F122" s="469">
        <f>C122-E122</f>
        <v>0</v>
      </c>
    </row>
    <row r="123" spans="1:6" ht="15.75">
      <c r="A123" s="678">
        <v>2</v>
      </c>
      <c r="B123" s="679"/>
      <c r="C123" s="92"/>
      <c r="D123" s="92"/>
      <c r="E123" s="92"/>
      <c r="F123" s="469">
        <f aca="true" t="shared" si="6" ref="F123:F136">C123-E123</f>
        <v>0</v>
      </c>
    </row>
    <row r="124" spans="1:6" ht="15.75">
      <c r="A124" s="678">
        <v>3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4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5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6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7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8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9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678">
        <v>10</v>
      </c>
      <c r="B131" s="679"/>
      <c r="C131" s="92"/>
      <c r="D131" s="92"/>
      <c r="E131" s="92"/>
      <c r="F131" s="469">
        <f t="shared" si="6"/>
        <v>0</v>
      </c>
    </row>
    <row r="132" spans="1:6" ht="15.75">
      <c r="A132" s="678">
        <v>11</v>
      </c>
      <c r="B132" s="679"/>
      <c r="C132" s="92"/>
      <c r="D132" s="92"/>
      <c r="E132" s="92"/>
      <c r="F132" s="469">
        <f t="shared" si="6"/>
        <v>0</v>
      </c>
    </row>
    <row r="133" spans="1:6" ht="15.75">
      <c r="A133" s="678">
        <v>12</v>
      </c>
      <c r="B133" s="679"/>
      <c r="C133" s="92"/>
      <c r="D133" s="92"/>
      <c r="E133" s="92"/>
      <c r="F133" s="469">
        <f t="shared" si="6"/>
        <v>0</v>
      </c>
    </row>
    <row r="134" spans="1:6" ht="15.75">
      <c r="A134" s="678">
        <v>13</v>
      </c>
      <c r="B134" s="679"/>
      <c r="C134" s="92"/>
      <c r="D134" s="92"/>
      <c r="E134" s="92"/>
      <c r="F134" s="469">
        <f t="shared" si="6"/>
        <v>0</v>
      </c>
    </row>
    <row r="135" spans="1:6" ht="15.75">
      <c r="A135" s="678">
        <v>14</v>
      </c>
      <c r="B135" s="679"/>
      <c r="C135" s="92"/>
      <c r="D135" s="92"/>
      <c r="E135" s="92"/>
      <c r="F135" s="469">
        <f t="shared" si="6"/>
        <v>0</v>
      </c>
    </row>
    <row r="136" spans="1:6" ht="15.75">
      <c r="A136" s="678">
        <v>15</v>
      </c>
      <c r="B136" s="679"/>
      <c r="C136" s="92"/>
      <c r="D136" s="92"/>
      <c r="E136" s="92"/>
      <c r="F136" s="469">
        <f t="shared" si="6"/>
        <v>0</v>
      </c>
    </row>
    <row r="137" spans="1:6" ht="15.75">
      <c r="A137" s="509" t="s">
        <v>797</v>
      </c>
      <c r="B137" s="510" t="s">
        <v>806</v>
      </c>
      <c r="C137" s="472">
        <f>SUM(C122:C136)</f>
        <v>0</v>
      </c>
      <c r="D137" s="472"/>
      <c r="E137" s="472">
        <f>SUM(E122:E136)</f>
        <v>0</v>
      </c>
      <c r="F137" s="472">
        <f>SUM(F122:F136)</f>
        <v>0</v>
      </c>
    </row>
    <row r="138" spans="1:6" ht="15.75">
      <c r="A138" s="506" t="s">
        <v>799</v>
      </c>
      <c r="B138" s="510"/>
      <c r="C138" s="471"/>
      <c r="D138" s="471"/>
      <c r="E138" s="471"/>
      <c r="F138" s="471"/>
    </row>
    <row r="139" spans="1:6" ht="15.75">
      <c r="A139" s="678">
        <v>1</v>
      </c>
      <c r="B139" s="679"/>
      <c r="C139" s="92"/>
      <c r="D139" s="92"/>
      <c r="E139" s="92"/>
      <c r="F139" s="469">
        <f>C139-E139</f>
        <v>0</v>
      </c>
    </row>
    <row r="140" spans="1:6" ht="15.75">
      <c r="A140" s="678">
        <v>2</v>
      </c>
      <c r="B140" s="679"/>
      <c r="C140" s="92"/>
      <c r="D140" s="92"/>
      <c r="E140" s="92"/>
      <c r="F140" s="469">
        <f aca="true" t="shared" si="7" ref="F140:F153">C140-E140</f>
        <v>0</v>
      </c>
    </row>
    <row r="141" spans="1:6" ht="15.75">
      <c r="A141" s="678">
        <v>3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4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5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6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7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8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9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678">
        <v>10</v>
      </c>
      <c r="B148" s="679"/>
      <c r="C148" s="92"/>
      <c r="D148" s="92"/>
      <c r="E148" s="92"/>
      <c r="F148" s="469">
        <f t="shared" si="7"/>
        <v>0</v>
      </c>
    </row>
    <row r="149" spans="1:6" ht="15.75">
      <c r="A149" s="678">
        <v>11</v>
      </c>
      <c r="B149" s="679"/>
      <c r="C149" s="92"/>
      <c r="D149" s="92"/>
      <c r="E149" s="92"/>
      <c r="F149" s="469">
        <f t="shared" si="7"/>
        <v>0</v>
      </c>
    </row>
    <row r="150" spans="1:6" ht="15.75">
      <c r="A150" s="678">
        <v>12</v>
      </c>
      <c r="B150" s="679"/>
      <c r="C150" s="92"/>
      <c r="D150" s="92"/>
      <c r="E150" s="92"/>
      <c r="F150" s="469">
        <f t="shared" si="7"/>
        <v>0</v>
      </c>
    </row>
    <row r="151" spans="1:6" ht="15.75">
      <c r="A151" s="678">
        <v>13</v>
      </c>
      <c r="B151" s="679"/>
      <c r="C151" s="92"/>
      <c r="D151" s="92"/>
      <c r="E151" s="92"/>
      <c r="F151" s="469">
        <f t="shared" si="7"/>
        <v>0</v>
      </c>
    </row>
    <row r="152" spans="1:6" ht="15.75">
      <c r="A152" s="678">
        <v>14</v>
      </c>
      <c r="B152" s="679"/>
      <c r="C152" s="92"/>
      <c r="D152" s="92"/>
      <c r="E152" s="92"/>
      <c r="F152" s="469">
        <f t="shared" si="7"/>
        <v>0</v>
      </c>
    </row>
    <row r="153" spans="1:6" ht="15.75">
      <c r="A153" s="678">
        <v>15</v>
      </c>
      <c r="B153" s="679"/>
      <c r="C153" s="92"/>
      <c r="D153" s="92"/>
      <c r="E153" s="92"/>
      <c r="F153" s="469">
        <f t="shared" si="7"/>
        <v>0</v>
      </c>
    </row>
    <row r="154" spans="1:6" ht="15.75">
      <c r="A154" s="509" t="s">
        <v>559</v>
      </c>
      <c r="B154" s="510" t="s">
        <v>807</v>
      </c>
      <c r="C154" s="472">
        <f>SUM(C139:C153)</f>
        <v>0</v>
      </c>
      <c r="D154" s="472"/>
      <c r="E154" s="472">
        <f>SUM(E139:E153)</f>
        <v>0</v>
      </c>
      <c r="F154" s="472">
        <f>SUM(F139:F153)</f>
        <v>0</v>
      </c>
    </row>
    <row r="155" spans="1:6" ht="15.75">
      <c r="A155" s="513" t="s">
        <v>808</v>
      </c>
      <c r="B155" s="510" t="s">
        <v>809</v>
      </c>
      <c r="C155" s="472">
        <f>C154+C137+C120+C103</f>
        <v>2299</v>
      </c>
      <c r="D155" s="472"/>
      <c r="E155" s="472">
        <f>E154+E137+E120+E103</f>
        <v>0</v>
      </c>
      <c r="F155" s="472">
        <f>F154+F137+F120+F103</f>
        <v>2299</v>
      </c>
    </row>
    <row r="156" spans="1:6" ht="15.75">
      <c r="A156" s="516"/>
      <c r="B156" s="517"/>
      <c r="C156" s="518"/>
      <c r="D156" s="518"/>
      <c r="E156" s="518"/>
      <c r="F156" s="518"/>
    </row>
    <row r="157" spans="1:8" ht="15.75">
      <c r="A157" s="692" t="s">
        <v>977</v>
      </c>
      <c r="B157" s="722">
        <f>pdeReportingDate</f>
        <v>42762</v>
      </c>
      <c r="C157" s="722"/>
      <c r="D157" s="722"/>
      <c r="E157" s="722"/>
      <c r="F157" s="722"/>
      <c r="G157" s="722"/>
      <c r="H157" s="722"/>
    </row>
    <row r="158" spans="1:8" ht="15.75">
      <c r="A158" s="692"/>
      <c r="B158" s="52"/>
      <c r="C158" s="52"/>
      <c r="D158" s="52"/>
      <c r="E158" s="52"/>
      <c r="F158" s="52"/>
      <c r="G158" s="52"/>
      <c r="H158" s="52"/>
    </row>
    <row r="159" spans="1:8" ht="15.75">
      <c r="A159" s="693" t="s">
        <v>8</v>
      </c>
      <c r="B159" s="723" t="str">
        <f>authorName</f>
        <v>Здравка Тодорова Иванова</v>
      </c>
      <c r="C159" s="723"/>
      <c r="D159" s="723"/>
      <c r="E159" s="723"/>
      <c r="F159" s="723"/>
      <c r="G159" s="723"/>
      <c r="H159" s="723"/>
    </row>
    <row r="160" spans="1:8" ht="15.75">
      <c r="A160" s="693"/>
      <c r="B160" s="80"/>
      <c r="C160" s="80"/>
      <c r="D160" s="80"/>
      <c r="E160" s="80"/>
      <c r="F160" s="80"/>
      <c r="G160" s="80"/>
      <c r="H160" s="80"/>
    </row>
    <row r="161" spans="1:8" ht="15.75">
      <c r="A161" s="693" t="s">
        <v>920</v>
      </c>
      <c r="B161" s="724"/>
      <c r="C161" s="724"/>
      <c r="D161" s="724"/>
      <c r="E161" s="724"/>
      <c r="F161" s="724"/>
      <c r="G161" s="724"/>
      <c r="H161" s="724"/>
    </row>
    <row r="162" spans="1:8" ht="15.75" customHeight="1">
      <c r="A162" s="694"/>
      <c r="B162" s="721" t="s">
        <v>991</v>
      </c>
      <c r="C162" s="721"/>
      <c r="D162" s="721"/>
      <c r="E162" s="721"/>
      <c r="F162" s="574"/>
      <c r="G162" s="45"/>
      <c r="H162" s="42"/>
    </row>
    <row r="163" spans="1:8" ht="15.75">
      <c r="A163" s="694"/>
      <c r="B163" s="721" t="s">
        <v>979</v>
      </c>
      <c r="C163" s="721"/>
      <c r="D163" s="721"/>
      <c r="E163" s="721"/>
      <c r="F163" s="574"/>
      <c r="G163" s="45"/>
      <c r="H163" s="42"/>
    </row>
    <row r="164" spans="1:8" ht="15.75">
      <c r="A164" s="694"/>
      <c r="B164" s="721" t="s">
        <v>979</v>
      </c>
      <c r="C164" s="721"/>
      <c r="D164" s="721"/>
      <c r="E164" s="721"/>
      <c r="F164" s="574"/>
      <c r="G164" s="45"/>
      <c r="H164" s="42"/>
    </row>
    <row r="165" spans="1:8" ht="15.75">
      <c r="A165" s="694"/>
      <c r="B165" s="721" t="s">
        <v>979</v>
      </c>
      <c r="C165" s="721"/>
      <c r="D165" s="721"/>
      <c r="E165" s="721"/>
      <c r="F165" s="574"/>
      <c r="G165" s="45"/>
      <c r="H165" s="42"/>
    </row>
    <row r="166" spans="1:8" ht="15.75">
      <c r="A166" s="694"/>
      <c r="B166" s="721"/>
      <c r="C166" s="721"/>
      <c r="D166" s="721"/>
      <c r="E166" s="721"/>
      <c r="F166" s="574"/>
      <c r="G166" s="45"/>
      <c r="H166" s="42"/>
    </row>
    <row r="167" spans="1:8" ht="15.75">
      <c r="A167" s="694"/>
      <c r="B167" s="721"/>
      <c r="C167" s="721"/>
      <c r="D167" s="721"/>
      <c r="E167" s="721"/>
      <c r="F167" s="574"/>
      <c r="G167" s="45"/>
      <c r="H167" s="42"/>
    </row>
    <row r="168" spans="1:8" ht="15.75">
      <c r="A168" s="694"/>
      <c r="B168" s="721"/>
      <c r="C168" s="721"/>
      <c r="D168" s="721"/>
      <c r="E168" s="721"/>
      <c r="F168" s="574"/>
      <c r="G168" s="45"/>
      <c r="H168" s="42"/>
    </row>
  </sheetData>
  <sheetProtection password="D554" sheet="1" objects="1" scenarios="1" insertRows="0"/>
  <mergeCells count="10">
    <mergeCell ref="B163:E163"/>
    <mergeCell ref="B164:E164"/>
    <mergeCell ref="B157:H157"/>
    <mergeCell ref="B159:H159"/>
    <mergeCell ref="B161:H161"/>
    <mergeCell ref="B162:E162"/>
    <mergeCell ref="B165:E165"/>
    <mergeCell ref="B166:E166"/>
    <mergeCell ref="B167:E167"/>
    <mergeCell ref="B168:E16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7" max="5" man="1"/>
    <brk id="12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32" sqref="F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42" t="s">
        <v>453</v>
      </c>
      <c r="B7" s="743"/>
      <c r="C7" s="74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3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38" t="s">
        <v>513</v>
      </c>
      <c r="R7" s="740" t="s">
        <v>514</v>
      </c>
    </row>
    <row r="8" spans="1:18" s="128" customFormat="1" ht="66.75" customHeight="1">
      <c r="A8" s="744"/>
      <c r="B8" s="745"/>
      <c r="C8" s="74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3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39"/>
      <c r="R8" s="74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26272</v>
      </c>
      <c r="E11" s="328"/>
      <c r="F11" s="328"/>
      <c r="G11" s="329">
        <f>D11+E11-F11</f>
        <v>26272</v>
      </c>
      <c r="H11" s="328"/>
      <c r="I11" s="328"/>
      <c r="J11" s="329">
        <f>G11+H11-I11</f>
        <v>26272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26272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273165</v>
      </c>
      <c r="E12" s="328">
        <v>295</v>
      </c>
      <c r="F12" s="328">
        <v>1690</v>
      </c>
      <c r="G12" s="329">
        <f aca="true" t="shared" si="2" ref="G12:G41">D12+E12-F12</f>
        <v>271770</v>
      </c>
      <c r="H12" s="328"/>
      <c r="I12" s="328"/>
      <c r="J12" s="329">
        <f aca="true" t="shared" si="3" ref="J12:J41">G12+H12-I12</f>
        <v>271770</v>
      </c>
      <c r="K12" s="328">
        <v>6780</v>
      </c>
      <c r="L12" s="328">
        <v>6210</v>
      </c>
      <c r="M12" s="328">
        <v>119</v>
      </c>
      <c r="N12" s="329">
        <f aca="true" t="shared" si="4" ref="N12:N41">K12+L12-M12</f>
        <v>12871</v>
      </c>
      <c r="O12" s="328"/>
      <c r="P12" s="328"/>
      <c r="Q12" s="329">
        <f t="shared" si="0"/>
        <v>12871</v>
      </c>
      <c r="R12" s="340">
        <f t="shared" si="1"/>
        <v>258899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97439</v>
      </c>
      <c r="E14" s="328">
        <v>969</v>
      </c>
      <c r="F14" s="328">
        <v>229</v>
      </c>
      <c r="G14" s="329">
        <f t="shared" si="2"/>
        <v>98179</v>
      </c>
      <c r="H14" s="328"/>
      <c r="I14" s="328"/>
      <c r="J14" s="329">
        <f t="shared" si="3"/>
        <v>98179</v>
      </c>
      <c r="K14" s="328">
        <v>58801</v>
      </c>
      <c r="L14" s="328">
        <v>4062</v>
      </c>
      <c r="M14" s="328">
        <v>227</v>
      </c>
      <c r="N14" s="329">
        <f t="shared" si="4"/>
        <v>62636</v>
      </c>
      <c r="O14" s="328"/>
      <c r="P14" s="328"/>
      <c r="Q14" s="329">
        <f t="shared" si="0"/>
        <v>62636</v>
      </c>
      <c r="R14" s="340">
        <f t="shared" si="1"/>
        <v>35543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3691</v>
      </c>
      <c r="E15" s="328">
        <v>100</v>
      </c>
      <c r="F15" s="328">
        <v>41</v>
      </c>
      <c r="G15" s="329">
        <f t="shared" si="2"/>
        <v>3750</v>
      </c>
      <c r="H15" s="328"/>
      <c r="I15" s="328"/>
      <c r="J15" s="329">
        <f t="shared" si="3"/>
        <v>3750</v>
      </c>
      <c r="K15" s="328">
        <v>2882</v>
      </c>
      <c r="L15" s="328">
        <v>267</v>
      </c>
      <c r="M15" s="328">
        <v>41</v>
      </c>
      <c r="N15" s="329">
        <f t="shared" si="4"/>
        <v>3108</v>
      </c>
      <c r="O15" s="328"/>
      <c r="P15" s="328"/>
      <c r="Q15" s="329">
        <f t="shared" si="0"/>
        <v>3108</v>
      </c>
      <c r="R15" s="340">
        <f t="shared" si="1"/>
        <v>642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29926</v>
      </c>
      <c r="E16" s="328">
        <v>457</v>
      </c>
      <c r="F16" s="328">
        <v>392</v>
      </c>
      <c r="G16" s="329">
        <f t="shared" si="2"/>
        <v>29991</v>
      </c>
      <c r="H16" s="328"/>
      <c r="I16" s="328"/>
      <c r="J16" s="329">
        <f t="shared" si="3"/>
        <v>29991</v>
      </c>
      <c r="K16" s="328">
        <v>27110</v>
      </c>
      <c r="L16" s="328">
        <v>769</v>
      </c>
      <c r="M16" s="328">
        <v>378</v>
      </c>
      <c r="N16" s="329">
        <f t="shared" si="4"/>
        <v>27501</v>
      </c>
      <c r="O16" s="328"/>
      <c r="P16" s="328"/>
      <c r="Q16" s="329">
        <f t="shared" si="0"/>
        <v>27501</v>
      </c>
      <c r="R16" s="340">
        <f t="shared" si="1"/>
        <v>2490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6638</v>
      </c>
      <c r="E17" s="328">
        <v>9413</v>
      </c>
      <c r="F17" s="328">
        <v>2405</v>
      </c>
      <c r="G17" s="329">
        <f t="shared" si="2"/>
        <v>13646</v>
      </c>
      <c r="H17" s="328"/>
      <c r="I17" s="328"/>
      <c r="J17" s="329">
        <f t="shared" si="3"/>
        <v>13646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13646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>
        <v>584</v>
      </c>
      <c r="F18" s="328"/>
      <c r="G18" s="329">
        <f t="shared" si="2"/>
        <v>584</v>
      </c>
      <c r="H18" s="328"/>
      <c r="I18" s="328"/>
      <c r="J18" s="329">
        <f t="shared" si="3"/>
        <v>584</v>
      </c>
      <c r="K18" s="328"/>
      <c r="L18" s="328">
        <v>23</v>
      </c>
      <c r="M18" s="328"/>
      <c r="N18" s="329">
        <f t="shared" si="4"/>
        <v>23</v>
      </c>
      <c r="O18" s="328"/>
      <c r="P18" s="328"/>
      <c r="Q18" s="329">
        <f t="shared" si="0"/>
        <v>23</v>
      </c>
      <c r="R18" s="340">
        <f t="shared" si="1"/>
        <v>561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437131</v>
      </c>
      <c r="E19" s="330">
        <f>SUM(E11:E18)</f>
        <v>11818</v>
      </c>
      <c r="F19" s="330">
        <f>SUM(F11:F18)</f>
        <v>4757</v>
      </c>
      <c r="G19" s="329">
        <f t="shared" si="2"/>
        <v>444192</v>
      </c>
      <c r="H19" s="330">
        <f>SUM(H11:H18)</f>
        <v>0</v>
      </c>
      <c r="I19" s="330">
        <f>SUM(I11:I18)</f>
        <v>0</v>
      </c>
      <c r="J19" s="329">
        <f t="shared" si="3"/>
        <v>444192</v>
      </c>
      <c r="K19" s="330">
        <f>SUM(K11:K18)</f>
        <v>95573</v>
      </c>
      <c r="L19" s="330">
        <f>SUM(L11:L18)</f>
        <v>11331</v>
      </c>
      <c r="M19" s="330">
        <f>SUM(M11:M18)</f>
        <v>765</v>
      </c>
      <c r="N19" s="329">
        <f t="shared" si="4"/>
        <v>106139</v>
      </c>
      <c r="O19" s="330">
        <f>SUM(O11:O18)</f>
        <v>0</v>
      </c>
      <c r="P19" s="330">
        <f>SUM(P11:P18)</f>
        <v>0</v>
      </c>
      <c r="Q19" s="329">
        <f t="shared" si="0"/>
        <v>106139</v>
      </c>
      <c r="R19" s="340">
        <f t="shared" si="1"/>
        <v>338053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37268</v>
      </c>
      <c r="E20" s="328">
        <v>50</v>
      </c>
      <c r="F20" s="328">
        <v>1011</v>
      </c>
      <c r="G20" s="329">
        <f t="shared" si="2"/>
        <v>36307</v>
      </c>
      <c r="H20" s="328"/>
      <c r="I20" s="328"/>
      <c r="J20" s="329">
        <f t="shared" si="3"/>
        <v>36307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36307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2061</v>
      </c>
      <c r="E24" s="328">
        <v>76</v>
      </c>
      <c r="F24" s="328">
        <v>181</v>
      </c>
      <c r="G24" s="329">
        <f t="shared" si="2"/>
        <v>1956</v>
      </c>
      <c r="H24" s="328"/>
      <c r="I24" s="328"/>
      <c r="J24" s="329">
        <f t="shared" si="3"/>
        <v>1956</v>
      </c>
      <c r="K24" s="328">
        <v>1748</v>
      </c>
      <c r="L24" s="328">
        <v>133</v>
      </c>
      <c r="M24" s="328">
        <v>181</v>
      </c>
      <c r="N24" s="329">
        <f t="shared" si="4"/>
        <v>1700</v>
      </c>
      <c r="O24" s="328"/>
      <c r="P24" s="328"/>
      <c r="Q24" s="329">
        <f t="shared" si="0"/>
        <v>1700</v>
      </c>
      <c r="R24" s="340">
        <f t="shared" si="1"/>
        <v>256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1674</v>
      </c>
      <c r="E26" s="328">
        <v>13</v>
      </c>
      <c r="F26" s="328">
        <v>109</v>
      </c>
      <c r="G26" s="329">
        <f t="shared" si="2"/>
        <v>1578</v>
      </c>
      <c r="H26" s="328"/>
      <c r="I26" s="328"/>
      <c r="J26" s="329">
        <f t="shared" si="3"/>
        <v>1578</v>
      </c>
      <c r="K26" s="328">
        <v>968</v>
      </c>
      <c r="L26" s="328">
        <v>105</v>
      </c>
      <c r="M26" s="328">
        <v>109</v>
      </c>
      <c r="N26" s="329">
        <f t="shared" si="4"/>
        <v>964</v>
      </c>
      <c r="O26" s="328"/>
      <c r="P26" s="328"/>
      <c r="Q26" s="329">
        <f t="shared" si="0"/>
        <v>964</v>
      </c>
      <c r="R26" s="340">
        <f t="shared" si="1"/>
        <v>614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3735</v>
      </c>
      <c r="E27" s="332">
        <f aca="true" t="shared" si="5" ref="E27:P27">SUM(E23:E26)</f>
        <v>89</v>
      </c>
      <c r="F27" s="332">
        <f t="shared" si="5"/>
        <v>290</v>
      </c>
      <c r="G27" s="333">
        <f t="shared" si="2"/>
        <v>3534</v>
      </c>
      <c r="H27" s="332">
        <f t="shared" si="5"/>
        <v>0</v>
      </c>
      <c r="I27" s="332">
        <f t="shared" si="5"/>
        <v>0</v>
      </c>
      <c r="J27" s="333">
        <f t="shared" si="3"/>
        <v>3534</v>
      </c>
      <c r="K27" s="332">
        <f t="shared" si="5"/>
        <v>2716</v>
      </c>
      <c r="L27" s="332">
        <f t="shared" si="5"/>
        <v>238</v>
      </c>
      <c r="M27" s="332">
        <f t="shared" si="5"/>
        <v>290</v>
      </c>
      <c r="N27" s="333">
        <f t="shared" si="4"/>
        <v>2664</v>
      </c>
      <c r="O27" s="332">
        <f t="shared" si="5"/>
        <v>0</v>
      </c>
      <c r="P27" s="332">
        <f t="shared" si="5"/>
        <v>0</v>
      </c>
      <c r="Q27" s="333">
        <f t="shared" si="0"/>
        <v>2664</v>
      </c>
      <c r="R27" s="343">
        <f t="shared" si="1"/>
        <v>870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132016</v>
      </c>
      <c r="E29" s="335">
        <f aca="true" t="shared" si="6" ref="E29:P29">SUM(E30:E33)</f>
        <v>1811</v>
      </c>
      <c r="F29" s="335">
        <f t="shared" si="6"/>
        <v>4920</v>
      </c>
      <c r="G29" s="336">
        <f t="shared" si="2"/>
        <v>128907</v>
      </c>
      <c r="H29" s="335">
        <f t="shared" si="6"/>
        <v>0</v>
      </c>
      <c r="I29" s="335">
        <f t="shared" si="6"/>
        <v>0</v>
      </c>
      <c r="J29" s="336">
        <f t="shared" si="3"/>
        <v>128907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128907</v>
      </c>
    </row>
    <row r="30" spans="1:18" ht="15.75">
      <c r="A30" s="339"/>
      <c r="B30" s="321" t="s">
        <v>108</v>
      </c>
      <c r="C30" s="152" t="s">
        <v>563</v>
      </c>
      <c r="D30" s="708">
        <v>131772</v>
      </c>
      <c r="E30" s="708">
        <v>1811</v>
      </c>
      <c r="F30" s="708">
        <v>4920</v>
      </c>
      <c r="G30" s="329">
        <f t="shared" si="2"/>
        <v>128663</v>
      </c>
      <c r="H30" s="328"/>
      <c r="I30" s="328"/>
      <c r="J30" s="329">
        <f t="shared" si="3"/>
        <v>128663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128663</v>
      </c>
    </row>
    <row r="31" spans="1:18" ht="15.75">
      <c r="A31" s="339"/>
      <c r="B31" s="321" t="s">
        <v>110</v>
      </c>
      <c r="C31" s="152" t="s">
        <v>564</v>
      </c>
      <c r="D31" s="708"/>
      <c r="E31" s="708"/>
      <c r="F31" s="70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708">
        <v>233</v>
      </c>
      <c r="E32" s="708"/>
      <c r="F32" s="708"/>
      <c r="G32" s="329">
        <f t="shared" si="2"/>
        <v>233</v>
      </c>
      <c r="H32" s="328"/>
      <c r="I32" s="328"/>
      <c r="J32" s="329">
        <f t="shared" si="3"/>
        <v>233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233</v>
      </c>
    </row>
    <row r="33" spans="1:18" ht="15.75">
      <c r="A33" s="339"/>
      <c r="B33" s="321" t="s">
        <v>115</v>
      </c>
      <c r="C33" s="152" t="s">
        <v>566</v>
      </c>
      <c r="D33" s="708">
        <v>11</v>
      </c>
      <c r="E33" s="328"/>
      <c r="F33" s="328"/>
      <c r="G33" s="329">
        <f t="shared" si="2"/>
        <v>11</v>
      </c>
      <c r="H33" s="328"/>
      <c r="I33" s="328"/>
      <c r="J33" s="329">
        <f t="shared" si="3"/>
        <v>11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11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132016</v>
      </c>
      <c r="E40" s="330">
        <f aca="true" t="shared" si="10" ref="E40:P40">E29+E34+E39</f>
        <v>1811</v>
      </c>
      <c r="F40" s="330">
        <f t="shared" si="10"/>
        <v>4920</v>
      </c>
      <c r="G40" s="329">
        <f t="shared" si="2"/>
        <v>128907</v>
      </c>
      <c r="H40" s="330">
        <f t="shared" si="10"/>
        <v>0</v>
      </c>
      <c r="I40" s="330">
        <f t="shared" si="10"/>
        <v>0</v>
      </c>
      <c r="J40" s="329">
        <f t="shared" si="3"/>
        <v>128907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128907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610150</v>
      </c>
      <c r="E42" s="349">
        <f>E19+E20+E21+E27+E40+E41</f>
        <v>13768</v>
      </c>
      <c r="F42" s="349">
        <f aca="true" t="shared" si="11" ref="F42:R42">F19+F20+F21+F27+F40+F41</f>
        <v>10978</v>
      </c>
      <c r="G42" s="349">
        <f t="shared" si="11"/>
        <v>612940</v>
      </c>
      <c r="H42" s="349">
        <f t="shared" si="11"/>
        <v>0</v>
      </c>
      <c r="I42" s="349">
        <f t="shared" si="11"/>
        <v>0</v>
      </c>
      <c r="J42" s="349">
        <f t="shared" si="11"/>
        <v>612940</v>
      </c>
      <c r="K42" s="349">
        <f t="shared" si="11"/>
        <v>98289</v>
      </c>
      <c r="L42" s="349">
        <f t="shared" si="11"/>
        <v>11569</v>
      </c>
      <c r="M42" s="349">
        <f t="shared" si="11"/>
        <v>1055</v>
      </c>
      <c r="N42" s="349">
        <f t="shared" si="11"/>
        <v>108803</v>
      </c>
      <c r="O42" s="349">
        <f t="shared" si="11"/>
        <v>0</v>
      </c>
      <c r="P42" s="349">
        <f t="shared" si="11"/>
        <v>0</v>
      </c>
      <c r="Q42" s="349">
        <f t="shared" si="11"/>
        <v>108803</v>
      </c>
      <c r="R42" s="350">
        <f t="shared" si="11"/>
        <v>504137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22">
        <f>pdeReportingDate</f>
        <v>42762</v>
      </c>
      <c r="D45" s="722"/>
      <c r="E45" s="722"/>
      <c r="F45" s="722"/>
      <c r="G45" s="722"/>
      <c r="H45" s="722"/>
      <c r="I45" s="72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23" t="str">
        <f>authorName</f>
        <v>Здравка Тодорова Иванова</v>
      </c>
      <c r="D47" s="723"/>
      <c r="E47" s="723"/>
      <c r="F47" s="723"/>
      <c r="G47" s="723"/>
      <c r="H47" s="723"/>
      <c r="I47" s="723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24"/>
      <c r="D49" s="724"/>
      <c r="E49" s="724"/>
      <c r="F49" s="724"/>
      <c r="G49" s="724"/>
      <c r="H49" s="724"/>
      <c r="I49" s="724"/>
    </row>
    <row r="50" spans="2:9" ht="15.75" customHeight="1">
      <c r="B50" s="694"/>
      <c r="C50" s="721" t="s">
        <v>991</v>
      </c>
      <c r="D50" s="721"/>
      <c r="E50" s="721"/>
      <c r="F50" s="721"/>
      <c r="G50" s="574"/>
      <c r="H50" s="45"/>
      <c r="I50" s="42"/>
    </row>
    <row r="51" spans="2:9" ht="15.75">
      <c r="B51" s="694"/>
      <c r="C51" s="721" t="s">
        <v>979</v>
      </c>
      <c r="D51" s="721"/>
      <c r="E51" s="721"/>
      <c r="F51" s="721"/>
      <c r="G51" s="574"/>
      <c r="H51" s="45"/>
      <c r="I51" s="42"/>
    </row>
    <row r="52" spans="2:9" ht="15.75">
      <c r="B52" s="694"/>
      <c r="C52" s="721" t="s">
        <v>979</v>
      </c>
      <c r="D52" s="721"/>
      <c r="E52" s="721"/>
      <c r="F52" s="721"/>
      <c r="G52" s="574"/>
      <c r="H52" s="45"/>
      <c r="I52" s="42"/>
    </row>
    <row r="53" spans="2:9" ht="15.75">
      <c r="B53" s="694"/>
      <c r="C53" s="721" t="s">
        <v>979</v>
      </c>
      <c r="D53" s="721"/>
      <c r="E53" s="721"/>
      <c r="F53" s="721"/>
      <c r="G53" s="574"/>
      <c r="H53" s="45"/>
      <c r="I53" s="42"/>
    </row>
    <row r="54" spans="2:9" ht="15.75">
      <c r="B54" s="694"/>
      <c r="C54" s="721"/>
      <c r="D54" s="721"/>
      <c r="E54" s="721"/>
      <c r="F54" s="721"/>
      <c r="G54" s="574"/>
      <c r="H54" s="45"/>
      <c r="I54" s="42"/>
    </row>
    <row r="55" spans="2:9" ht="15.75">
      <c r="B55" s="694"/>
      <c r="C55" s="721"/>
      <c r="D55" s="721"/>
      <c r="E55" s="721"/>
      <c r="F55" s="721"/>
      <c r="G55" s="574"/>
      <c r="H55" s="45"/>
      <c r="I55" s="42"/>
    </row>
    <row r="56" spans="2:9" ht="15.75">
      <c r="B56" s="694"/>
      <c r="C56" s="721"/>
      <c r="D56" s="721"/>
      <c r="E56" s="721"/>
      <c r="F56" s="72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D33 E30:F32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51" t="s">
        <v>453</v>
      </c>
      <c r="B8" s="718" t="s">
        <v>11</v>
      </c>
      <c r="C8" s="749" t="s">
        <v>587</v>
      </c>
      <c r="D8" s="365" t="s">
        <v>588</v>
      </c>
      <c r="E8" s="366"/>
      <c r="F8" s="127"/>
    </row>
    <row r="9" spans="1:6" s="128" customFormat="1" ht="15.75">
      <c r="A9" s="717"/>
      <c r="B9" s="719"/>
      <c r="C9" s="75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5350</v>
      </c>
      <c r="D13" s="362">
        <f>SUM(D14:D16)</f>
        <v>0</v>
      </c>
      <c r="E13" s="369">
        <f>SUM(E14:E16)</f>
        <v>5350</v>
      </c>
      <c r="F13" s="133"/>
    </row>
    <row r="14" spans="1:6" ht="15.75">
      <c r="A14" s="370" t="s">
        <v>596</v>
      </c>
      <c r="B14" s="135" t="s">
        <v>597</v>
      </c>
      <c r="C14" s="368">
        <v>4869</v>
      </c>
      <c r="D14" s="368"/>
      <c r="E14" s="369">
        <f aca="true" t="shared" si="0" ref="E14:E44">C14-D14</f>
        <v>4869</v>
      </c>
      <c r="F14" s="133"/>
    </row>
    <row r="15" spans="1:6" ht="15.75">
      <c r="A15" s="370" t="s">
        <v>598</v>
      </c>
      <c r="B15" s="135" t="s">
        <v>599</v>
      </c>
      <c r="C15" s="368">
        <v>481</v>
      </c>
      <c r="D15" s="368"/>
      <c r="E15" s="369">
        <f t="shared" si="0"/>
        <v>481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4703</v>
      </c>
      <c r="D18" s="362">
        <f>+D19+D20</f>
        <v>0</v>
      </c>
      <c r="E18" s="369">
        <f t="shared" si="0"/>
        <v>4703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4703</v>
      </c>
      <c r="D20" s="368"/>
      <c r="E20" s="369">
        <f t="shared" si="0"/>
        <v>4703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10053</v>
      </c>
      <c r="D21" s="440">
        <f>D13+D17+D18</f>
        <v>0</v>
      </c>
      <c r="E21" s="441">
        <f>E13+E17+E18</f>
        <v>10053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7664</v>
      </c>
      <c r="D26" s="362">
        <f>SUM(D27:D29)</f>
        <v>7664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4938</v>
      </c>
      <c r="D27" s="368">
        <v>4938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1682</v>
      </c>
      <c r="D28" s="368">
        <v>1682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1044</v>
      </c>
      <c r="D29" s="368">
        <v>1044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515</v>
      </c>
      <c r="D30" s="368">
        <v>515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268</v>
      </c>
      <c r="D31" s="368">
        <v>268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239</v>
      </c>
      <c r="D33" s="368">
        <v>239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640</v>
      </c>
      <c r="D35" s="362">
        <f>SUM(D36:D39)</f>
        <v>640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640</v>
      </c>
      <c r="D37" s="368">
        <v>640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317</v>
      </c>
      <c r="D40" s="362">
        <f>SUM(D41:D44)</f>
        <v>317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317</v>
      </c>
      <c r="D44" s="368">
        <v>317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9643</v>
      </c>
      <c r="D45" s="438">
        <f>D26+D30+D31+D33+D32+D34+D35+D40</f>
        <v>9643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19696</v>
      </c>
      <c r="D46" s="444">
        <f>D45+D23+D21+D11</f>
        <v>9643</v>
      </c>
      <c r="E46" s="445">
        <f>E45+E23+E21+E11</f>
        <v>10053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51" t="s">
        <v>453</v>
      </c>
      <c r="B50" s="718" t="s">
        <v>11</v>
      </c>
      <c r="C50" s="720" t="s">
        <v>658</v>
      </c>
      <c r="D50" s="365" t="s">
        <v>659</v>
      </c>
      <c r="E50" s="365"/>
      <c r="F50" s="711" t="s">
        <v>660</v>
      </c>
    </row>
    <row r="51" spans="1:6" s="128" customFormat="1" ht="18" customHeight="1">
      <c r="A51" s="717"/>
      <c r="B51" s="719"/>
      <c r="C51" s="710"/>
      <c r="D51" s="130" t="s">
        <v>589</v>
      </c>
      <c r="E51" s="130" t="s">
        <v>590</v>
      </c>
      <c r="F51" s="712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38805</v>
      </c>
      <c r="D58" s="138">
        <f>D59+D61</f>
        <v>0</v>
      </c>
      <c r="E58" s="136">
        <f t="shared" si="1"/>
        <v>38805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38805</v>
      </c>
      <c r="D59" s="197"/>
      <c r="E59" s="136">
        <f t="shared" si="1"/>
        <v>38805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162</v>
      </c>
      <c r="D66" s="197"/>
      <c r="E66" s="136">
        <f t="shared" si="1"/>
        <v>162</v>
      </c>
      <c r="F66" s="196"/>
    </row>
    <row r="67" spans="1:6" ht="15.75">
      <c r="A67" s="370" t="s">
        <v>684</v>
      </c>
      <c r="B67" s="135" t="s">
        <v>685</v>
      </c>
      <c r="C67" s="197">
        <v>162</v>
      </c>
      <c r="D67" s="197"/>
      <c r="E67" s="136">
        <f t="shared" si="1"/>
        <v>162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38967</v>
      </c>
      <c r="D68" s="435">
        <f>D54+D58+D63+D64+D65+D66</f>
        <v>0</v>
      </c>
      <c r="E68" s="436">
        <f t="shared" si="1"/>
        <v>38967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17120</v>
      </c>
      <c r="D70" s="197"/>
      <c r="E70" s="136">
        <f t="shared" si="1"/>
        <v>17120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2696</v>
      </c>
      <c r="D73" s="137">
        <f>SUM(D74:D76)</f>
        <v>2696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472</v>
      </c>
      <c r="D74" s="197">
        <v>472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2025</v>
      </c>
      <c r="D75" s="197">
        <v>2025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199</v>
      </c>
      <c r="D76" s="197">
        <v>199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15973</v>
      </c>
      <c r="D77" s="138">
        <f>D78+D80</f>
        <v>15973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15973</v>
      </c>
      <c r="D78" s="197">
        <v>15973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74</v>
      </c>
      <c r="D82" s="138">
        <f>SUM(D83:D86)</f>
        <v>74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74</v>
      </c>
      <c r="D86" s="197">
        <v>74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9361</v>
      </c>
      <c r="D87" s="134">
        <f>SUM(D88:D92)+D96</f>
        <v>9361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1761</v>
      </c>
      <c r="D89" s="197">
        <v>1761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6656</v>
      </c>
      <c r="D90" s="197">
        <v>6656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664</v>
      </c>
      <c r="D91" s="197">
        <v>664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147</v>
      </c>
      <c r="D92" s="138">
        <f>SUM(D93:D95)</f>
        <v>147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147</v>
      </c>
      <c r="D95" s="197">
        <v>147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133</v>
      </c>
      <c r="D96" s="197">
        <v>133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280</v>
      </c>
      <c r="D97" s="197">
        <v>280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28384</v>
      </c>
      <c r="D98" s="433">
        <f>D87+D82+D77+D73+D97</f>
        <v>28384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84471</v>
      </c>
      <c r="D99" s="427">
        <f>D98+D70+D68</f>
        <v>28384</v>
      </c>
      <c r="E99" s="427">
        <f>E98+E70+E68</f>
        <v>56087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48" t="s">
        <v>841</v>
      </c>
      <c r="B109" s="748"/>
      <c r="C109" s="748"/>
      <c r="D109" s="748"/>
      <c r="E109" s="748"/>
      <c r="F109" s="74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22">
        <f>pdeReportingDate</f>
        <v>42762</v>
      </c>
      <c r="C111" s="722"/>
      <c r="D111" s="722"/>
      <c r="E111" s="722"/>
      <c r="F111" s="722"/>
      <c r="G111" s="52"/>
      <c r="H111" s="52"/>
    </row>
    <row r="112" spans="1:8" ht="15.75">
      <c r="A112" s="692"/>
      <c r="B112" s="722"/>
      <c r="C112" s="722"/>
      <c r="D112" s="722"/>
      <c r="E112" s="722"/>
      <c r="F112" s="722"/>
      <c r="G112" s="52"/>
      <c r="H112" s="52"/>
    </row>
    <row r="113" spans="1:8" ht="15.75">
      <c r="A113" s="693" t="s">
        <v>8</v>
      </c>
      <c r="B113" s="723" t="str">
        <f>authorName</f>
        <v>Здравка Тодорова Иванова</v>
      </c>
      <c r="C113" s="723"/>
      <c r="D113" s="723"/>
      <c r="E113" s="723"/>
      <c r="F113" s="723"/>
      <c r="G113" s="80"/>
      <c r="H113" s="80"/>
    </row>
    <row r="114" spans="1:8" ht="15.75">
      <c r="A114" s="693"/>
      <c r="B114" s="723"/>
      <c r="C114" s="723"/>
      <c r="D114" s="723"/>
      <c r="E114" s="723"/>
      <c r="F114" s="723"/>
      <c r="G114" s="80"/>
      <c r="H114" s="80"/>
    </row>
    <row r="115" spans="1:8" ht="15.75">
      <c r="A115" s="693" t="s">
        <v>920</v>
      </c>
      <c r="B115" s="724"/>
      <c r="C115" s="724"/>
      <c r="D115" s="724"/>
      <c r="E115" s="724"/>
      <c r="F115" s="724"/>
      <c r="G115" s="82"/>
      <c r="H115" s="82"/>
    </row>
    <row r="116" spans="1:8" ht="15.75" customHeight="1">
      <c r="A116" s="694"/>
      <c r="B116" s="721" t="s">
        <v>979</v>
      </c>
      <c r="C116" s="721"/>
      <c r="D116" s="721"/>
      <c r="E116" s="721"/>
      <c r="F116" s="721"/>
      <c r="G116" s="694"/>
      <c r="H116" s="694"/>
    </row>
    <row r="117" spans="1:8" ht="15.75" customHeight="1">
      <c r="A117" s="694"/>
      <c r="B117" s="721" t="s">
        <v>979</v>
      </c>
      <c r="C117" s="721"/>
      <c r="D117" s="721"/>
      <c r="E117" s="721"/>
      <c r="F117" s="721"/>
      <c r="G117" s="694"/>
      <c r="H117" s="694"/>
    </row>
    <row r="118" spans="1:8" ht="15.75" customHeight="1">
      <c r="A118" s="694"/>
      <c r="B118" s="721" t="s">
        <v>979</v>
      </c>
      <c r="C118" s="721"/>
      <c r="D118" s="721"/>
      <c r="E118" s="721"/>
      <c r="F118" s="721"/>
      <c r="G118" s="694"/>
      <c r="H118" s="694"/>
    </row>
    <row r="119" spans="1:8" ht="15.75" customHeight="1">
      <c r="A119" s="694"/>
      <c r="B119" s="721" t="s">
        <v>979</v>
      </c>
      <c r="C119" s="721"/>
      <c r="D119" s="721"/>
      <c r="E119" s="721"/>
      <c r="F119" s="721"/>
      <c r="G119" s="694"/>
      <c r="H119" s="694"/>
    </row>
    <row r="120" spans="1:8" ht="15.75">
      <c r="A120" s="694"/>
      <c r="B120" s="721"/>
      <c r="C120" s="721"/>
      <c r="D120" s="721"/>
      <c r="E120" s="721"/>
      <c r="F120" s="721"/>
      <c r="G120" s="694"/>
      <c r="H120" s="694"/>
    </row>
    <row r="121" spans="1:8" ht="15.75">
      <c r="A121" s="694"/>
      <c r="B121" s="721"/>
      <c r="C121" s="721"/>
      <c r="D121" s="721"/>
      <c r="E121" s="721"/>
      <c r="F121" s="721"/>
      <c r="G121" s="694"/>
      <c r="H121" s="694"/>
    </row>
    <row r="122" spans="1:8" ht="15.75">
      <c r="A122" s="694"/>
      <c r="B122" s="721"/>
      <c r="C122" s="721"/>
      <c r="D122" s="721"/>
      <c r="E122" s="721"/>
      <c r="F122" s="721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15" t="s">
        <v>453</v>
      </c>
      <c r="B8" s="75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16"/>
      <c r="B9" s="756"/>
      <c r="C9" s="753" t="s">
        <v>756</v>
      </c>
      <c r="D9" s="753" t="s">
        <v>757</v>
      </c>
      <c r="E9" s="753" t="s">
        <v>758</v>
      </c>
      <c r="F9" s="753" t="s">
        <v>759</v>
      </c>
      <c r="G9" s="113" t="s">
        <v>760</v>
      </c>
      <c r="H9" s="113"/>
      <c r="I9" s="754" t="s">
        <v>842</v>
      </c>
    </row>
    <row r="10" spans="1:9" s="112" customFormat="1" ht="24" customHeight="1">
      <c r="A10" s="716"/>
      <c r="B10" s="756"/>
      <c r="C10" s="753"/>
      <c r="D10" s="753"/>
      <c r="E10" s="753"/>
      <c r="F10" s="753"/>
      <c r="G10" s="115" t="s">
        <v>516</v>
      </c>
      <c r="H10" s="115" t="s">
        <v>517</v>
      </c>
      <c r="I10" s="75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56461713</v>
      </c>
      <c r="D13" s="449"/>
      <c r="E13" s="449"/>
      <c r="F13" s="449">
        <v>128907</v>
      </c>
      <c r="G13" s="449"/>
      <c r="H13" s="449"/>
      <c r="I13" s="450">
        <f>F13+G13-H13</f>
        <v>128907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56461713</v>
      </c>
      <c r="D18" s="456">
        <f t="shared" si="1"/>
        <v>0</v>
      </c>
      <c r="E18" s="456">
        <f t="shared" si="1"/>
        <v>0</v>
      </c>
      <c r="F18" s="456">
        <f t="shared" si="1"/>
        <v>128907</v>
      </c>
      <c r="G18" s="456">
        <f t="shared" si="1"/>
        <v>0</v>
      </c>
      <c r="H18" s="456">
        <f t="shared" si="1"/>
        <v>0</v>
      </c>
      <c r="I18" s="457">
        <f t="shared" si="0"/>
        <v>128907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24610</v>
      </c>
      <c r="D21" s="449"/>
      <c r="E21" s="449"/>
      <c r="F21" s="449">
        <v>948</v>
      </c>
      <c r="G21" s="449"/>
      <c r="H21" s="449"/>
      <c r="I21" s="450">
        <f t="shared" si="0"/>
        <v>948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24610</v>
      </c>
      <c r="D27" s="456">
        <f t="shared" si="2"/>
        <v>0</v>
      </c>
      <c r="E27" s="456">
        <f t="shared" si="2"/>
        <v>0</v>
      </c>
      <c r="F27" s="456">
        <f t="shared" si="2"/>
        <v>948</v>
      </c>
      <c r="G27" s="456">
        <f t="shared" si="2"/>
        <v>0</v>
      </c>
      <c r="H27" s="456">
        <f t="shared" si="2"/>
        <v>0</v>
      </c>
      <c r="I27" s="457">
        <f t="shared" si="0"/>
        <v>948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22">
        <f>pdeReportingDate</f>
        <v>42762</v>
      </c>
      <c r="C31" s="722"/>
      <c r="D31" s="722"/>
      <c r="E31" s="722"/>
      <c r="F31" s="722"/>
      <c r="G31" s="124"/>
      <c r="H31" s="124"/>
      <c r="I31" s="124"/>
    </row>
    <row r="32" spans="1:9" s="116" customFormat="1" ht="15.75">
      <c r="A32" s="692"/>
      <c r="B32" s="722"/>
      <c r="C32" s="722"/>
      <c r="D32" s="722"/>
      <c r="E32" s="722"/>
      <c r="F32" s="722"/>
      <c r="G32" s="124"/>
      <c r="H32" s="124"/>
      <c r="I32" s="124"/>
    </row>
    <row r="33" spans="1:9" s="116" customFormat="1" ht="15.75">
      <c r="A33" s="693" t="s">
        <v>8</v>
      </c>
      <c r="B33" s="723" t="str">
        <f>authorName</f>
        <v>Здравка Тодорова Иванова</v>
      </c>
      <c r="C33" s="723"/>
      <c r="D33" s="723"/>
      <c r="E33" s="723"/>
      <c r="F33" s="723"/>
      <c r="G33" s="124"/>
      <c r="H33" s="124"/>
      <c r="I33" s="124"/>
    </row>
    <row r="34" spans="1:9" s="116" customFormat="1" ht="15.75">
      <c r="A34" s="693"/>
      <c r="B34" s="714"/>
      <c r="C34" s="714"/>
      <c r="D34" s="714"/>
      <c r="E34" s="714"/>
      <c r="F34" s="714"/>
      <c r="G34" s="714"/>
      <c r="H34" s="714"/>
      <c r="I34" s="714"/>
    </row>
    <row r="35" spans="1:9" s="116" customFormat="1" ht="15.75">
      <c r="A35" s="693" t="s">
        <v>920</v>
      </c>
      <c r="B35" s="713"/>
      <c r="C35" s="713"/>
      <c r="D35" s="713"/>
      <c r="E35" s="713"/>
      <c r="F35" s="713"/>
      <c r="G35" s="713"/>
      <c r="H35" s="713"/>
      <c r="I35" s="713"/>
    </row>
    <row r="36" spans="1:9" s="116" customFormat="1" ht="15.75" customHeight="1">
      <c r="A36" s="694"/>
      <c r="B36" s="721" t="s">
        <v>991</v>
      </c>
      <c r="C36" s="721"/>
      <c r="D36" s="721"/>
      <c r="E36" s="721"/>
      <c r="F36" s="721"/>
      <c r="G36" s="721"/>
      <c r="H36" s="721"/>
      <c r="I36" s="721"/>
    </row>
    <row r="37" spans="1:9" s="116" customFormat="1" ht="15.75" customHeight="1">
      <c r="A37" s="694"/>
      <c r="B37" s="721" t="s">
        <v>979</v>
      </c>
      <c r="C37" s="721"/>
      <c r="D37" s="721"/>
      <c r="E37" s="721"/>
      <c r="F37" s="721"/>
      <c r="G37" s="721"/>
      <c r="H37" s="721"/>
      <c r="I37" s="721"/>
    </row>
    <row r="38" spans="1:9" s="116" customFormat="1" ht="15.75" customHeight="1">
      <c r="A38" s="694"/>
      <c r="B38" s="721" t="s">
        <v>979</v>
      </c>
      <c r="C38" s="721"/>
      <c r="D38" s="721"/>
      <c r="E38" s="721"/>
      <c r="F38" s="721"/>
      <c r="G38" s="721"/>
      <c r="H38" s="721"/>
      <c r="I38" s="721"/>
    </row>
    <row r="39" spans="1:9" s="116" customFormat="1" ht="15.75" customHeight="1">
      <c r="A39" s="694"/>
      <c r="B39" s="721" t="s">
        <v>979</v>
      </c>
      <c r="C39" s="721"/>
      <c r="D39" s="721"/>
      <c r="E39" s="721"/>
      <c r="F39" s="721"/>
      <c r="G39" s="721"/>
      <c r="H39" s="721"/>
      <c r="I39" s="721"/>
    </row>
    <row r="40" spans="1:9" s="116" customFormat="1" ht="15.75">
      <c r="A40" s="694"/>
      <c r="B40" s="721"/>
      <c r="C40" s="721"/>
      <c r="D40" s="721"/>
      <c r="E40" s="721"/>
      <c r="F40" s="721"/>
      <c r="G40" s="721"/>
      <c r="H40" s="721"/>
      <c r="I40" s="721"/>
    </row>
    <row r="41" spans="1:9" s="116" customFormat="1" ht="15.75">
      <c r="A41" s="694"/>
      <c r="B41" s="721"/>
      <c r="C41" s="721"/>
      <c r="D41" s="721"/>
      <c r="E41" s="721"/>
      <c r="F41" s="721"/>
      <c r="G41" s="721"/>
      <c r="H41" s="721"/>
      <c r="I41" s="721"/>
    </row>
    <row r="42" spans="1:9" s="116" customFormat="1" ht="15.75">
      <c r="A42" s="694"/>
      <c r="B42" s="721"/>
      <c r="C42" s="721"/>
      <c r="D42" s="721"/>
      <c r="E42" s="721"/>
      <c r="F42" s="721"/>
      <c r="G42" s="721"/>
      <c r="H42" s="721"/>
      <c r="I42" s="72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2:I42"/>
    <mergeCell ref="B37:I37"/>
    <mergeCell ref="B38:I38"/>
    <mergeCell ref="B39:I39"/>
    <mergeCell ref="B40:I40"/>
    <mergeCell ref="B36:E36"/>
    <mergeCell ref="F36:I36"/>
    <mergeCell ref="B35:I35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zdravkai</cp:lastModifiedBy>
  <cp:lastPrinted>2017-01-30T15:24:32Z</cp:lastPrinted>
  <dcterms:created xsi:type="dcterms:W3CDTF">2006-09-16T00:00:00Z</dcterms:created>
  <dcterms:modified xsi:type="dcterms:W3CDTF">2017-01-30T16:02:25Z</dcterms:modified>
  <cp:category/>
  <cp:version/>
  <cp:contentType/>
  <cp:contentStatus/>
</cp:coreProperties>
</file>