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6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<sst xmlns="http://schemas.openxmlformats.org/spreadsheetml/2006/main" count="1028" uniqueCount="849">
  <si>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</si>
  <si>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</si>
  <si>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</si>
  <si>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</si>
  <si>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</si>
  <si>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</si>
  <si>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</si>
  <si>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</si>
  <si>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</si>
  <si>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</si>
  <si>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</si>
  <si>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</si>
  <si>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</si>
  <si>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</si>
  <si>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</si>
  <si>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</si>
  <si>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</si>
  <si>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</si>
  <si>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</si>
  <si>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</si>
  <si>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</si>
  <si>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</si>
  <si>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</si>
  <si>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</si>
  <si>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</si>
  <si>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</si>
  <si>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</si>
  <si>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</si>
  <si>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</si>
  <si>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</si>
  <si>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</si>
  <si>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</si>
  <si>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</si>
  <si>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</si>
  <si>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</si>
  <si>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</si>
  <si>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</si>
  <si>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</si>
  <si>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</si>
  <si>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</si>
  <si>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</si>
  <si>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</si>
  <si>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</si>
  <si>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</si>
  <si>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</si>
  <si>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</si>
  <si>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</si>
  <si>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</si>
  <si>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</si>
  <si>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</si>
  <si>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</si>
  <si>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</si>
  <si>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</si>
  <si>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</si>
  <si>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</si>
  <si>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</si>
  <si>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</si>
  <si>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</si>
  <si>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</si>
  <si>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</si>
  <si>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</si>
  <si>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</si>
  <si>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</si>
  <si>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</si>
  <si>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</si>
  <si>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</si>
  <si>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</si>
  <si>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</si>
  <si>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</si>
  <si>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</si>
  <si>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</si>
  <si>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</si>
  <si>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</si>
  <si>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</si>
  <si>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</si>
  <si>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</si>
  <si>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</si>
  <si>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</si>
  <si>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</si>
  <si>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</si>
  <si>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</si>
  <si>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</si>
  <si>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</si>
  <si>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</si>
  <si>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</si>
  <si>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</si>
  <si>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</si>
  <si>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</si>
  <si>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</si>
  <si>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</si>
  <si>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</si>
  <si>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</si>
  <si>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</si>
  <si>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</si>
  <si>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</si>
  <si>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</si>
  <si>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</si>
  <si>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</si>
  <si>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</si>
  <si>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</si>
  <si>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</si>
  <si>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</si>
  <si>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</si>
  <si>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</si>
  <si>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</si>
  <si>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</si>
  <si>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</si>
  <si>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</si>
  <si>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</si>
  <si>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</si>
  <si>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</si>
  <si>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</si>
  <si>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</si>
  <si>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</si>
  <si>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</si>
  <si>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</si>
  <si>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</si>
  <si>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</si>
  <si>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</si>
  <si>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</si>
  <si>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</si>
  <si>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</si>
  <si>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</si>
  <si>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</si>
  <si>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</si>
  <si>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</si>
  <si>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</si>
  <si>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</si>
  <si>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</si>
  <si>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</si>
  <si>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</si>
  <si>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</si>
  <si>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</si>
  <si>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</si>
  <si>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</si>
  <si>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</si>
  <si>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</si>
  <si>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</si>
  <si>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</si>
  <si>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</si>
  <si>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</si>
  <si>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</si>
  <si>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</si>
  <si>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</si>
  <si>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</si>
  <si>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</si>
  <si>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</si>
  <si>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</si>
  <si>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</si>
  <si>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</si>
  <si>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</si>
  <si>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</si>
  <si>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</si>
  <si>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</si>
  <si>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</si>
  <si>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</si>
  <si>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</si>
  <si>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</si>
  <si>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</si>
  <si>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</si>
  <si>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</si>
  <si>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</si>
  <si>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</si>
  <si>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</si>
  <si>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</si>
  <si>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</si>
  <si>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</si>
  <si>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</si>
  <si>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</si>
  <si>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</si>
  <si>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</si>
  <si>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</si>
  <si>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</si>
  <si>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</si>
  <si>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</si>
  <si>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</si>
  <si>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</si>
  <si>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</si>
  <si>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</si>
  <si>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</si>
  <si>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</si>
  <si>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</si>
  <si>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</si>
  <si>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</si>
  <si>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</si>
  <si>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</si>
  <si>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</si>
  <si>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</si>
  <si>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</si>
  <si>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</si>
  <si>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</si>
  <si>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</si>
  <si>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</si>
  <si>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</si>
  <si>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</si>
  <si>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</si>
  <si>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</si>
  <si>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</si>
  <si>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</si>
  <si>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</si>
  <si>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</si>
  <si>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</si>
  <si>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</si>
  <si>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</si>
  <si>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</si>
  <si>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</si>
  <si>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</si>
  <si>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</si>
  <si>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</si>
  <si>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</si>
  <si>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</si>
  <si>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</si>
  <si>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</si>
  <si>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</si>
  <si>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</si>
  <si>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</si>
  <si>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</si>
  <si>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</si>
  <si>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</si>
  <si>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</si>
  <si>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</si>
  <si>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</si>
  <si>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</si>
  <si>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</si>
  <si>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</si>
  <si>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</si>
  <si>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</si>
  <si>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</si>
  <si>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</si>
  <si>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</si>
  <si>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</si>
  <si>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</si>
  <si>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</si>
  <si>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</si>
  <si>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</si>
  <si>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</si>
  <si>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</si>
  <si>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</si>
  <si>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</si>
  <si>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</si>
  <si>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</si>
  <si>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</si>
  <si>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</si>
  <si>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</si>
  <si>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</si>
  <si>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</si>
  <si>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</si>
  <si>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</si>
  <si>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</si>
  <si>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</si>
  <si>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</si>
  <si>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</si>
  <si>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</si>
  <si>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</si>
  <si>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</si>
  <si>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</si>
  <si>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</si>
  <si>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</si>
  <si>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</si>
  <si>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</si>
  <si>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</si>
  <si>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</si>
  <si>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</si>
  <si>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</si>
  <si>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</si>
  <si>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</si>
  <si>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</si>
  <si>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</si>
  <si>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</si>
  <si>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</si>
  <si>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</si>
  <si>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</si>
  <si>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</si>
  <si>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</si>
  <si>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</si>
  <si>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</si>
  <si>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</si>
  <si>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</si>
  <si>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</si>
  <si>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</si>
  <si>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</si>
  <si>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</si>
  <si>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</si>
  <si>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</si>
  <si>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</si>
  <si>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</si>
  <si>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</si>
  <si>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</si>
  <si>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</si>
  <si>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</si>
  <si>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</si>
  <si>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</si>
  <si>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</si>
  <si>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</si>
  <si>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</si>
  <si>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</si>
  <si>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</si>
  <si>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</si>
  <si>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</si>
  <si>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</si>
  <si>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</si>
  <si>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</si>
  <si>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</si>
  <si>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</si>
  <si>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</si>
  <si>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</si>
  <si>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</si>
  <si>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</si>
  <si>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</si>
  <si>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</si>
  <si>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</si>
  <si>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</si>
  <si>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</si>
  <si>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</si>
  <si>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</si>
  <si>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</si>
  <si>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</si>
  <si>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</si>
  <si>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</si>
  <si>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</si>
  <si>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</si>
  <si>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</si>
  <si>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</si>
  <si>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</si>
  <si>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</si>
  <si>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</si>
  <si>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</si>
  <si>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</si>
  <si>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</si>
  <si>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</si>
  <si>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</si>
  <si>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</si>
  <si>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</si>
  <si>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</si>
  <si>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</si>
  <si>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</si>
  <si>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</si>
  <si>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</si>
  <si>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</si>
  <si>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</si>
  <si>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</si>
  <si>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</si>
  <si>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</si>
  <si>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</si>
  <si>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</si>
  <si>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</si>
  <si>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</si>
  <si>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</si>
  <si>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</si>
  <si>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</si>
  <si>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</si>
  <si>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</si>
  <si>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</si>
  <si>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</si>
  <si>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</si>
  <si>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</si>
  <si>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</si>
  <si>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</si>
  <si>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</si>
  <si>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</si>
  <si>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</si>
  <si>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</si>
  <si>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</si>
  <si>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</si>
  <si>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</si>
  <si>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</si>
  <si>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</si>
  <si>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</si>
  <si>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</si>
  <si>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</si>
  <si>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</si>
  <si>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</si>
  <si>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</si>
  <si>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</si>
  <si>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</si>
  <si>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</si>
  <si>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</si>
  <si>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</si>
  <si>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</si>
  <si>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</si>
  <si>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</si>
  <si>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</si>
  <si>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</si>
  <si>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</si>
  <si>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</si>
  <si>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</si>
  <si>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</si>
  <si>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</si>
  <si>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</si>
  <si>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</si>
  <si>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</si>
  <si>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</si>
  <si>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</si>
  <si>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</si>
  <si>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</si>
  <si>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</si>
  <si>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</si>
  <si>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</si>
  <si>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</si>
  <si>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</si>
  <si>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</si>
  <si>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</si>
  <si>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</si>
  <si>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</si>
  <si>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</si>
  <si>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</si>
  <si>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</si>
  <si>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</si>
  <si>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</si>
  <si>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</si>
  <si>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</si>
  <si>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</si>
  <si>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</si>
  <si>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</si>
  <si>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</si>
  <si>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</si>
  <si>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</si>
  <si>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</si>
  <si>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</si>
  <si>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</si>
  <si>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</si>
  <si>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</si>
  <si>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</si>
  <si>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</si>
  <si>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</si>
  <si>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</si>
  <si>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</si>
  <si>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</si>
  <si>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</si>
  <si>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</si>
  <si>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</si>
  <si>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</si>
  <si>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</si>
  <si>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</si>
  <si>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</si>
  <si>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</si>
  <si>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</si>
  <si>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</si>
  <si>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</si>
  <si>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</si>
  <si>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</si>
  <si>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</si>
  <si>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</si>
  <si>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</si>
  <si>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</si>
  <si>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</si>
  <si>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</si>
  <si>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</si>
  <si>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</si>
  <si>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</si>
  <si>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</si>
  <si>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</si>
  <si>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</si>
  <si>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</si>
  <si>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</si>
  <si>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</si>
  <si>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</si>
  <si>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</si>
  <si>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</si>
  <si>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</si>
  <si>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</si>
  <si>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</si>
  <si>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</si>
  <si>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</si>
  <si>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</si>
  <si>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</si>
  <si>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</si>
  <si>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</si>
  <si>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</si>
  <si>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</si>
  <si>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</si>
  <si>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</si>
  <si>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</si>
  <si>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</si>
  <si>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</si>
  <si>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</si>
  <si>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</si>
  <si>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</si>
  <si>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</si>
  <si>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</si>
  <si>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</si>
  <si>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</si>
  <si>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</si>
  <si>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</si>
  <si>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</si>
  <si>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</si>
  <si>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</si>
  <si>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</si>
  <si>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</si>
  <si>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</si>
  <si>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</si>
  <si>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</si>
  <si>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</si>
  <si>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</si>
  <si>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</si>
  <si>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</si>
  <si>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</si>
  <si>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</si>
  <si>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</si>
  <si>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</si>
  <si>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</si>
  <si>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</si>
  <si>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</si>
  <si>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</si>
  <si>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</si>
  <si>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</si>
  <si>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</si>
  <si>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</si>
  <si>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</si>
  <si>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</si>
  <si>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</si>
  <si>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</si>
  <si>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</si>
  <si>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</si>
  <si>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</si>
  <si>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</si>
  <si>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</si>
  <si>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</si>
  <si>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</si>
  <si>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</si>
  <si>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</si>
  <si>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</si>
  <si>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</si>
  <si>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</si>
  <si>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</si>
  <si>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</si>
  <si>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</si>
  <si>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</si>
  <si>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</si>
  <si>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</si>
  <si>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</si>
  <si>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</si>
  <si>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</si>
  <si>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</si>
  <si>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</si>
  <si>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</si>
  <si>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</si>
  <si>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</si>
  <si>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</si>
  <si>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</si>
  <si>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</si>
  <si>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</si>
  <si>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</si>
  <si>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</si>
  <si>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</si>
  <si>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</si>
  <si>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</si>
  <si>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</si>
  <si>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</si>
  <si>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</si>
  <si>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</si>
  <si>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</si>
  <si>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</si>
  <si>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</si>
  <si>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</si>
  <si>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</si>
  <si>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</si>
  <si>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</si>
  <si>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</si>
  <si>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</si>
  <si>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</si>
  <si>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</si>
  <si>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</si>
  <si>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</si>
  <si>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</si>
  <si>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</si>
  <si>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</si>
  <si>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</si>
  <si>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</si>
  <si>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</si>
  <si>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</si>
  <si>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</si>
  <si>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</si>
  <si>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</si>
  <si>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</si>
  <si>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</si>
  <si>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</si>
  <si>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</si>
  <si>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</si>
  <si>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</si>
  <si>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</si>
  <si>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</si>
  <si>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</si>
  <si>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</si>
  <si>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</si>
  <si>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</si>
  <si>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</si>
  <si>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</si>
  <si>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</si>
  <si>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</si>
  <si>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</si>
  <si>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</si>
  <si>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</si>
  <si>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</si>
  <si>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</si>
  <si>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</si>
  <si>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</si>
  <si>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</si>
  <si>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</si>
  <si>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</si>
  <si>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</si>
  <si>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</si>
  <si>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</si>
  <si>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</si>
  <si>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</si>
  <si>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</si>
  <si>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</si>
  <si>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</si>
  <si>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</si>
  <si>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</si>
  <si>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</si>
  <si>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</si>
  <si>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</si>
  <si>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</si>
  <si>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</si>
  <si>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</si>
  <si>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</si>
  <si>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</si>
  <si>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</si>
  <si>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</si>
  <si>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</si>
  <si>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</si>
  <si>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</si>
  <si>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</si>
  <si>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</si>
  <si>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</si>
  <si>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</si>
  <si>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</si>
  <si>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</si>
  <si>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</si>
  <si>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</si>
  <si>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</si>
  <si>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</si>
  <si>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</si>
  <si>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</si>
  <si>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</si>
  <si>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</si>
  <si>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</si>
  <si>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</si>
  <si>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</si>
  <si>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</si>
  <si>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</si>
  <si>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</si>
  <si>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</si>
  <si>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</si>
  <si>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</si>
  <si>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</si>
  <si>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</si>
  <si>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</si>
  <si>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</si>
  <si>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</si>
  <si>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</si>
  <si>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</si>
  <si>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</si>
  <si>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</si>
  <si>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</si>
  <si>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</si>
  <si>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</si>
  <si>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</si>
  <si>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</si>
  <si>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</si>
  <si>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</si>
  <si>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</si>
  <si>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</si>
  <si>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</si>
  <si>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</si>
  <si>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</si>
  <si>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</si>
  <si>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</si>
  <si>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</si>
  <si>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</si>
  <si>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</si>
  <si>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</si>
  <si>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</si>
  <si>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</si>
  <si>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</si>
  <si>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</si>
  <si>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</si>
  <si>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</si>
  <si>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</si>
  <si>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</si>
  <si>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</si>
  <si>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</si>
  <si>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</si>
  <si>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</si>
  <si>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</si>
  <si>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</si>
  <si>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</si>
  <si>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</si>
  <si>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</si>
  <si>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</si>
  <si>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</si>
  <si>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</si>
  <si>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</si>
  <si>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</si>
  <si>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</si>
  <si>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</si>
  <si>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</si>
  <si>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</si>
  <si>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</si>
  <si>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</si>
  <si>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</si>
  <si>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</si>
  <si>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</si>
  <si>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</si>
  <si>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</si>
  <si>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</si>
  <si>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</si>
  <si>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</si>
  <si>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</si>
  <si>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</si>
  <si>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</si>
  <si>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</si>
  <si>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</si>
  <si>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</si>
  <si>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</si>
  <si>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</si>
  <si>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</si>
  <si>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</si>
  <si>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</si>
  <si>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</si>
  <si>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</si>
  <si>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</si>
  <si>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</si>
  <si>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</si>
  <si>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</si>
  <si>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</si>
  <si>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</si>
  <si>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</si>
  <si>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</si>
  <si>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</si>
  <si>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</si>
  <si>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</si>
  <si>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</si>
  <si>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</si>
  <si>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</si>
  <si>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</si>
  <si>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</si>
  <si>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</si>
  <si>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</si>
  <si>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</si>
  <si>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</si>
  <si>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</si>
  <si>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</si>
  <si>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</si>
  <si>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</si>
  <si>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</si>
  <si>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</si>
  <si>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</si>
  <si>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</si>
  <si>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</si>
  <si>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</si>
  <si>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</si>
  <si>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</si>
  <si>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</si>
  <si>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</si>
  <si>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</si>
  <si>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</si>
  <si>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</si>
  <si>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</si>
  <si>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</si>
  <si>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</si>
  <si>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</si>
  <si>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</si>
  <si>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</si>
  <si>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</si>
  <si>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</si>
  <si>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</si>
  <si>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</si>
  <si>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</si>
  <si>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</si>
  <si>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</si>
  <si>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</si>
  <si>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</si>
  <si>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</si>
  <si>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</si>
  <si>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</si>
  <si>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</si>
  <si>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</si>
  <si>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</si>
  <si>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</si>
  <si>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</si>
  <si>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</si>
  <si>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</si>
  <si>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</si>
  <si>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</si>
  <si>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</si>
  <si>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</si>
  <si>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</si>
  <si>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</si>
  <si>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</si>
  <si>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</si>
  <si>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</si>
  <si>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</si>
  <si>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</si>
  <si>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</si>
  <si>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</si>
  <si>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</si>
  <si>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</si>
  <si>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</si>
  <si>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</si>
  <si>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</si>
  <si>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</si>
  <si>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</si>
  <si>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</si>
  <si>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</si>
  <si>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</si>
  <si>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</si>
  <si>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</si>
  <si>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</si>
  <si>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</si>
  <si>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</si>
  <si>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</si>
  <si>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</si>
  <si>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</si>
  <si>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</si>
  <si>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</si>
  <si>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</si>
  <si>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</si>
  <si>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</si>
  <si>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</si>
  <si>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</si>
  <si>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</si>
  <si>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</si>
  <si>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</si>
  <si>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</si>
  <si>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</si>
  <si>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</si>
  <si>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</si>
  <si>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</si>
  <si>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</si>
  <si>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</si>
  <si>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</si>
  <si>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</si>
  <si>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</si>
  <si>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</si>
  <si>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</si>
  <si>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</si>
  <si>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</si>
  <si>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</si>
  <si>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</si>
  <si>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</si>
  <si>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</si>
  <si>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</si>
  <si>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</si>
  <si>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01.01 - 31.03.2008г.</t>
  </si>
  <si>
    <t>Дата на съставяне: 23.04.2008г.</t>
  </si>
  <si>
    <t>23.04.2008г.</t>
  </si>
  <si>
    <t>5.Хедж резерв в т.ч.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</si>
</sst>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_-* #,##0_-;\-* #,##0_-;_-* &quot;-&quot;??_-;_-@_-"/>
    <numFmt numFmtId="194" formatCode="_(* #,##0_);_(* \(#,##0\);_(* &quot;-&quot;??_);_(@_)"/>
    <numFmt numFmtId="195" formatCode="#,##0;\(#,##0\)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193" fontId="10" fillId="0" borderId="1" xfId="15" applyNumberFormat="1" applyFont="1" applyBorder="1" applyAlignment="1">
      <alignment/>
    </xf>
    <xf numFmtId="193" fontId="10" fillId="0" borderId="1" xfId="15" applyNumberFormat="1" applyFont="1" applyBorder="1" applyAlignment="1">
      <alignment horizontal="center"/>
    </xf>
    <xf numFmtId="169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194" fontId="10" fillId="0" borderId="1" xfId="15" applyNumberFormat="1" applyFont="1" applyBorder="1" applyAlignment="1">
      <alignment/>
    </xf>
    <xf numFmtId="194" fontId="11" fillId="0" borderId="1" xfId="28" applyNumberFormat="1" applyFont="1" applyFill="1" applyBorder="1" applyAlignment="1" applyProtection="1">
      <alignment wrapText="1"/>
      <protection locked="0"/>
    </xf>
    <xf numFmtId="193" fontId="11" fillId="0" borderId="1" xfId="15" applyNumberFormat="1" applyFont="1" applyBorder="1" applyAlignment="1">
      <alignment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1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2" xfId="0" applyNumberFormat="1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70" zoomScaleSheetLayoutView="70" workbookViewId="0" topLeftCell="A1">
      <selection activeCell="A1" sqref="A1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2" t="s">
        <v>1</v>
      </c>
      <c r="B3" s="563"/>
      <c r="C3" s="563"/>
      <c r="D3" s="563"/>
      <c r="E3" s="406" t="s">
        <v>841</v>
      </c>
      <c r="F3" s="167" t="s">
        <v>2</v>
      </c>
      <c r="G3" s="147"/>
      <c r="H3" s="405">
        <v>131434298</v>
      </c>
    </row>
    <row r="4" spans="1:8" ht="15">
      <c r="A4" s="562" t="s">
        <v>3</v>
      </c>
      <c r="B4" s="568"/>
      <c r="C4" s="568"/>
      <c r="D4" s="568"/>
      <c r="E4" s="440" t="s">
        <v>805</v>
      </c>
      <c r="F4" s="564" t="s">
        <v>4</v>
      </c>
      <c r="G4" s="565"/>
      <c r="H4" s="405">
        <v>1216</v>
      </c>
    </row>
    <row r="5" spans="1:8" ht="15">
      <c r="A5" s="562" t="s">
        <v>5</v>
      </c>
      <c r="B5" s="563"/>
      <c r="C5" s="563"/>
      <c r="D5" s="563"/>
      <c r="E5" s="441" t="s">
        <v>845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15390</v>
      </c>
      <c r="D20" s="126">
        <v>15921</v>
      </c>
      <c r="E20" s="187" t="s">
        <v>57</v>
      </c>
      <c r="F20" s="192" t="s">
        <v>58</v>
      </c>
      <c r="G20" s="133">
        <v>222</v>
      </c>
      <c r="H20" s="133">
        <v>308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2634</v>
      </c>
      <c r="H25" s="129">
        <f>H19+H20+H21</f>
        <v>2720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91</v>
      </c>
      <c r="H27" s="129">
        <f>SUM(H28:H30)</f>
        <v>73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>
        <v>91</v>
      </c>
      <c r="H28" s="127">
        <v>73</v>
      </c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235</v>
      </c>
      <c r="H31" s="127">
        <v>230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326</v>
      </c>
      <c r="H33" s="129">
        <f>H27+H31+H32</f>
        <v>303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6410</v>
      </c>
      <c r="H36" s="129">
        <f>H25+H17+H33</f>
        <v>6473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9080</v>
      </c>
      <c r="H44" s="127">
        <f>10254-587</f>
        <v>9667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9080</v>
      </c>
      <c r="H49" s="129">
        <f>SUM(H43:H48)</f>
        <v>9667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15390</v>
      </c>
      <c r="D55" s="130">
        <f>D19+D20+D21+D27+D32+D45+D51+D53+D54</f>
        <v>15921</v>
      </c>
      <c r="E55" s="187" t="s">
        <v>172</v>
      </c>
      <c r="F55" s="211" t="s">
        <v>173</v>
      </c>
      <c r="G55" s="129">
        <f>G49+G51+G52+G53+G54</f>
        <v>9080</v>
      </c>
      <c r="H55" s="129">
        <f>H49+H51+H52+H53+H54</f>
        <v>9667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344</v>
      </c>
      <c r="H61" s="129">
        <f>SUM(H62:H68)</f>
        <v>285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286</v>
      </c>
      <c r="H62" s="127">
        <v>240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f>19-2</f>
        <v>17</v>
      </c>
      <c r="H64" s="127">
        <v>4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>
        <v>11</v>
      </c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/>
      <c r="E68" s="187" t="s">
        <v>213</v>
      </c>
      <c r="F68" s="192" t="s">
        <v>214</v>
      </c>
      <c r="G68" s="127">
        <v>41</v>
      </c>
      <c r="H68" s="127">
        <v>41</v>
      </c>
    </row>
    <row r="69" spans="1:8" ht="15">
      <c r="A69" s="185" t="s">
        <v>215</v>
      </c>
      <c r="B69" s="191" t="s">
        <v>216</v>
      </c>
      <c r="C69" s="126"/>
      <c r="D69" s="126">
        <v>2</v>
      </c>
      <c r="E69" s="201" t="s">
        <v>78</v>
      </c>
      <c r="F69" s="192" t="s">
        <v>217</v>
      </c>
      <c r="G69" s="127">
        <f>818+2</f>
        <v>820</v>
      </c>
      <c r="H69" s="127">
        <v>661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1751</v>
      </c>
      <c r="H71" s="136">
        <f>H59+H60+H61+H69+H70</f>
        <v>1533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1</v>
      </c>
      <c r="D74" s="126">
        <v>30</v>
      </c>
      <c r="E74" s="187" t="s">
        <v>231</v>
      </c>
      <c r="F74" s="230" t="s">
        <v>232</v>
      </c>
      <c r="G74" s="127"/>
      <c r="H74" s="127"/>
    </row>
    <row r="75" spans="1:15" ht="15">
      <c r="A75" s="185" t="s">
        <v>76</v>
      </c>
      <c r="B75" s="199" t="s">
        <v>233</v>
      </c>
      <c r="C75" s="130">
        <f>SUM(C67:C74)</f>
        <v>12</v>
      </c>
      <c r="D75" s="130">
        <f>SUM(D67:D74)</f>
        <v>32</v>
      </c>
      <c r="E75" s="201" t="s">
        <v>160</v>
      </c>
      <c r="F75" s="195" t="s">
        <v>234</v>
      </c>
      <c r="G75" s="127"/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1751</v>
      </c>
      <c r="H79" s="137">
        <f>H71+H74+H75+H76</f>
        <v>1533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>
        <v>222</v>
      </c>
      <c r="D83" s="126">
        <v>308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222</v>
      </c>
      <c r="D84" s="130">
        <f>D83+D82+D78</f>
        <v>308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1607</v>
      </c>
      <c r="D88" s="126">
        <v>1392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1607</v>
      </c>
      <c r="D91" s="130">
        <f>SUM(D87:D90)</f>
        <v>1392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10</v>
      </c>
      <c r="D92" s="126">
        <v>20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1851</v>
      </c>
      <c r="D93" s="130">
        <f>D64+D75+D84+D91+D92</f>
        <v>1752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17241</v>
      </c>
      <c r="D94" s="139">
        <f>D93+D55</f>
        <v>17673</v>
      </c>
      <c r="E94" s="394" t="s">
        <v>270</v>
      </c>
      <c r="F94" s="239" t="s">
        <v>271</v>
      </c>
      <c r="G94" s="140">
        <f>G36+G39+G55+G79</f>
        <v>17241</v>
      </c>
      <c r="H94" s="140">
        <f>H36+H39+H55+H79</f>
        <v>17673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846</v>
      </c>
      <c r="B98" s="377"/>
      <c r="C98" s="566" t="s">
        <v>273</v>
      </c>
      <c r="D98" s="566"/>
      <c r="E98" s="566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6" t="s">
        <v>799</v>
      </c>
      <c r="D100" s="567"/>
      <c r="E100" s="567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5" zoomScaleNormal="85" zoomScaleSheetLayoutView="100" workbookViewId="0" topLeftCell="A5">
      <selection activeCell="C22" sqref="C22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71" t="str">
        <f>'справка №1-БАЛАНС'!E3</f>
        <v>И АР ДЖИ Капитал - 2 АДСИЦ</v>
      </c>
      <c r="C2" s="571"/>
      <c r="D2" s="571"/>
      <c r="E2" s="571"/>
      <c r="F2" s="573" t="s">
        <v>2</v>
      </c>
      <c r="G2" s="573"/>
      <c r="H2" s="462">
        <f>'справка №1-БАЛАНС'!H3</f>
        <v>131434298</v>
      </c>
    </row>
    <row r="3" spans="1:8" ht="15">
      <c r="A3" s="411" t="s">
        <v>275</v>
      </c>
      <c r="B3" s="571" t="str">
        <f>'справка №1-БАЛАНС'!E4</f>
        <v>неконсолидиран</v>
      </c>
      <c r="C3" s="571"/>
      <c r="D3" s="571"/>
      <c r="E3" s="571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2" t="str">
        <f>'справка №1-БАЛАНС'!E5</f>
        <v>01.01 - 31.03.2008г.</v>
      </c>
      <c r="C4" s="572"/>
      <c r="D4" s="572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131</v>
      </c>
      <c r="D10" s="29">
        <v>131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133</v>
      </c>
      <c r="D11" s="29">
        <v>133</v>
      </c>
      <c r="E11" s="250" t="s">
        <v>293</v>
      </c>
      <c r="F11" s="476" t="s">
        <v>294</v>
      </c>
      <c r="G11" s="477">
        <v>629</v>
      </c>
      <c r="H11" s="477">
        <v>630</v>
      </c>
    </row>
    <row r="12" spans="1:8" ht="12">
      <c r="A12" s="248" t="s">
        <v>295</v>
      </c>
      <c r="B12" s="249" t="s">
        <v>296</v>
      </c>
      <c r="C12" s="29">
        <v>1</v>
      </c>
      <c r="D12" s="29">
        <v>1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629</v>
      </c>
      <c r="H13" s="475">
        <f>SUM(H9:H12)</f>
        <v>630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265</v>
      </c>
      <c r="D19" s="32">
        <f>SUM(D9:D15)+D16</f>
        <v>265</v>
      </c>
      <c r="E19" s="254" t="s">
        <v>317</v>
      </c>
      <c r="F19" s="479" t="s">
        <v>318</v>
      </c>
      <c r="G19" s="477">
        <v>16</v>
      </c>
      <c r="H19" s="477">
        <f>13-6</f>
        <v>7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145</v>
      </c>
      <c r="D22" s="29">
        <f>148-6</f>
        <v>142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16</v>
      </c>
      <c r="H24" s="475">
        <f>SUM(H19:H23)</f>
        <v>7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145</v>
      </c>
      <c r="D26" s="32">
        <f>SUM(D22:D25)</f>
        <v>142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410</v>
      </c>
      <c r="D28" s="33">
        <f>D26+D19</f>
        <v>407</v>
      </c>
      <c r="E28" s="104" t="s">
        <v>339</v>
      </c>
      <c r="F28" s="481" t="s">
        <v>340</v>
      </c>
      <c r="G28" s="475">
        <f>G13+G15+G24</f>
        <v>645</v>
      </c>
      <c r="H28" s="475">
        <f>H13+H15+H24</f>
        <v>637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235</v>
      </c>
      <c r="D30" s="33">
        <f>IF((H28-D28)&gt;0,H28-D28,0)</f>
        <v>230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410</v>
      </c>
      <c r="D33" s="32">
        <f>D28+D31+D32</f>
        <v>407</v>
      </c>
      <c r="E33" s="104" t="s">
        <v>353</v>
      </c>
      <c r="F33" s="481" t="s">
        <v>354</v>
      </c>
      <c r="G33" s="36">
        <f>G32+G31+G28</f>
        <v>645</v>
      </c>
      <c r="H33" s="36">
        <f>H32+H31+H28</f>
        <v>637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235</v>
      </c>
      <c r="D34" s="33">
        <f>IF((H33-D33)&gt;0,H33-D33,0)</f>
        <v>230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235</v>
      </c>
      <c r="D39" s="404">
        <f>+IF((H33-D33-D35)&gt;0,H33-D33-D35,0)</f>
        <v>230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235</v>
      </c>
      <c r="D41" s="35">
        <f>IF(D39-D40&gt;0,D39-D40,0)</f>
        <v>230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645</v>
      </c>
      <c r="D42" s="36">
        <f>D33+D35+D39</f>
        <v>637</v>
      </c>
      <c r="E42" s="105" t="s">
        <v>380</v>
      </c>
      <c r="F42" s="106" t="s">
        <v>381</v>
      </c>
      <c r="G42" s="36">
        <f>G39+G33</f>
        <v>645</v>
      </c>
      <c r="H42" s="36">
        <f>H39+H33</f>
        <v>637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4" t="s">
        <v>804</v>
      </c>
      <c r="B45" s="574"/>
      <c r="C45" s="574"/>
      <c r="D45" s="574"/>
      <c r="E45" s="574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847</v>
      </c>
      <c r="C48" s="372" t="s">
        <v>382</v>
      </c>
      <c r="D48" s="569"/>
      <c r="E48" s="569"/>
      <c r="F48" s="569"/>
      <c r="G48" s="569"/>
      <c r="H48" s="569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70"/>
      <c r="E50" s="570"/>
      <c r="F50" s="570"/>
      <c r="G50" s="570"/>
      <c r="H50" s="570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5" zoomScaleNormal="85" zoomScaleSheetLayoutView="90" workbookViewId="0" topLeftCell="A19">
      <selection activeCell="C43" sqref="C43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01.01 - 31.03.2008г.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755</v>
      </c>
      <c r="D10" s="37">
        <v>756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-120</v>
      </c>
      <c r="D11" s="37">
        <v>-116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-1</v>
      </c>
      <c r="D13" s="37">
        <v>-1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-68</v>
      </c>
      <c r="D14" s="37">
        <v>-90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12</v>
      </c>
      <c r="D16" s="37">
        <v>8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f>-1-1</f>
        <v>-2</v>
      </c>
      <c r="D19" s="37">
        <f>-31-1</f>
        <v>-32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576</v>
      </c>
      <c r="D20" s="38">
        <f>SUM(D10:D19)</f>
        <v>525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-146</v>
      </c>
      <c r="D37" s="37">
        <v>-146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-145</v>
      </c>
      <c r="D39" s="37">
        <f>-148+6</f>
        <v>-142</v>
      </c>
      <c r="E39" s="107"/>
      <c r="F39" s="107"/>
    </row>
    <row r="40" spans="1:6" ht="12">
      <c r="A40" s="282" t="s">
        <v>444</v>
      </c>
      <c r="B40" s="283" t="s">
        <v>445</v>
      </c>
      <c r="C40" s="37"/>
      <c r="D40" s="37"/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-291</v>
      </c>
      <c r="D42" s="38">
        <f>SUM(D34:D41)</f>
        <v>-288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285</v>
      </c>
      <c r="D43" s="38">
        <f>D42+D32+D20</f>
        <v>237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1322</v>
      </c>
      <c r="D44" s="109">
        <v>1155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1607</v>
      </c>
      <c r="D45" s="38">
        <f>D44+D43</f>
        <v>1392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1607</v>
      </c>
      <c r="D46" s="39">
        <v>1392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23.04.2008г.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5"/>
      <c r="D50" s="575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5"/>
      <c r="D52" s="575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zoomScale="80" zoomScaleNormal="80" workbookViewId="0" topLeftCell="C1">
      <selection activeCell="L31" sqref="L31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9" t="s">
        <v>841</v>
      </c>
      <c r="C3" s="579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79" t="s">
        <v>839</v>
      </c>
      <c r="C4" s="579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9" t="s">
        <v>845</v>
      </c>
      <c r="C5" s="579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6" t="s">
        <v>461</v>
      </c>
      <c r="D7" s="577"/>
      <c r="E7" s="577"/>
      <c r="F7" s="577"/>
      <c r="G7" s="577"/>
      <c r="H7" s="561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58" t="s">
        <v>814</v>
      </c>
      <c r="G8" s="559"/>
      <c r="H8" s="560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392</v>
      </c>
      <c r="F11" s="551">
        <v>0</v>
      </c>
      <c r="G11" s="550">
        <v>0</v>
      </c>
      <c r="H11" s="551">
        <v>0</v>
      </c>
      <c r="I11" s="551">
        <v>91</v>
      </c>
      <c r="J11" s="552">
        <v>0</v>
      </c>
      <c r="K11" s="550"/>
      <c r="L11" s="555">
        <f>SUM(B11:K11)</f>
        <v>6345</v>
      </c>
    </row>
    <row r="12" spans="1:12" ht="12">
      <c r="A12" s="554" t="s">
        <v>823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>SUM(B13:K13)</f>
        <v>0</v>
      </c>
    </row>
    <row r="14" spans="1:12" ht="12">
      <c r="A14" s="50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>SUM(B14:K14)</f>
        <v>0</v>
      </c>
    </row>
    <row r="15" spans="1:12" ht="12">
      <c r="A15" s="505" t="s">
        <v>826</v>
      </c>
      <c r="B15" s="505"/>
      <c r="C15" s="505"/>
      <c r="D15" s="505"/>
      <c r="E15" s="505"/>
      <c r="F15" s="505"/>
      <c r="G15" s="505"/>
      <c r="H15" s="505"/>
      <c r="I15" s="505">
        <v>235</v>
      </c>
      <c r="J15" s="505"/>
      <c r="K15" s="505"/>
      <c r="L15" s="505">
        <f t="shared" si="0"/>
        <v>235</v>
      </c>
    </row>
    <row r="16" spans="1:12" ht="12">
      <c r="A16" s="505" t="s">
        <v>827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>
        <f t="shared" si="0"/>
        <v>0</v>
      </c>
    </row>
    <row r="17" spans="1:12" ht="12">
      <c r="A17" s="505" t="s">
        <v>828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>
        <f t="shared" si="0"/>
        <v>0</v>
      </c>
    </row>
    <row r="18" spans="1:12" ht="12">
      <c r="A18" s="505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">
      <c r="A19" s="505" t="s">
        <v>848</v>
      </c>
      <c r="B19" s="505"/>
      <c r="C19" s="505"/>
      <c r="D19" s="505"/>
      <c r="E19" s="556">
        <f>SUM(E20:E21)</f>
        <v>-170</v>
      </c>
      <c r="F19" s="505"/>
      <c r="G19" s="505"/>
      <c r="H19" s="505"/>
      <c r="I19" s="505"/>
      <c r="J19" s="505"/>
      <c r="K19" s="505"/>
      <c r="L19" s="556">
        <f t="shared" si="0"/>
        <v>-170</v>
      </c>
    </row>
    <row r="20" spans="1:12" ht="12">
      <c r="A20" s="505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">
      <c r="A21" s="505" t="s">
        <v>825</v>
      </c>
      <c r="B21" s="505"/>
      <c r="C21" s="505"/>
      <c r="D21" s="505"/>
      <c r="E21" s="556">
        <v>-170</v>
      </c>
      <c r="F21" s="505"/>
      <c r="G21" s="505"/>
      <c r="H21" s="505"/>
      <c r="I21" s="505"/>
      <c r="J21" s="505"/>
      <c r="K21" s="505"/>
      <c r="L21" s="556">
        <f t="shared" si="0"/>
        <v>-170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>
        <f t="shared" si="0"/>
        <v>0</v>
      </c>
    </row>
    <row r="26" spans="1:12" ht="12">
      <c r="A26" s="505" t="s">
        <v>832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>
        <f t="shared" si="0"/>
        <v>0</v>
      </c>
    </row>
    <row r="27" spans="1:12" ht="12">
      <c r="A27" s="505" t="s">
        <v>833</v>
      </c>
      <c r="B27" s="557">
        <f>SUM(B11:B26)</f>
        <v>3450</v>
      </c>
      <c r="C27" s="557">
        <f aca="true" t="shared" si="1" ref="C27:K27">SUM(C11:C26)-C16</f>
        <v>0</v>
      </c>
      <c r="D27" s="557">
        <f>SUM(D11:D26)-D16</f>
        <v>2412</v>
      </c>
      <c r="E27" s="557">
        <f>SUM(E11:E26)-E21</f>
        <v>222</v>
      </c>
      <c r="F27" s="557">
        <f t="shared" si="1"/>
        <v>0</v>
      </c>
      <c r="G27" s="557">
        <f t="shared" si="1"/>
        <v>0</v>
      </c>
      <c r="H27" s="557">
        <f t="shared" si="1"/>
        <v>0</v>
      </c>
      <c r="I27" s="557">
        <f>SUM(I11:I26)-I16</f>
        <v>326</v>
      </c>
      <c r="J27" s="557">
        <f t="shared" si="1"/>
        <v>0</v>
      </c>
      <c r="K27" s="557">
        <f t="shared" si="1"/>
        <v>0</v>
      </c>
      <c r="L27" s="557">
        <f>SUM(B27:K27)</f>
        <v>6410</v>
      </c>
    </row>
    <row r="28" spans="1:12" ht="24">
      <c r="A28" s="505" t="s">
        <v>834</v>
      </c>
      <c r="B28" s="505"/>
      <c r="C28" s="505"/>
      <c r="D28" s="505"/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K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222</v>
      </c>
      <c r="F30" s="550">
        <f t="shared" si="2"/>
        <v>0</v>
      </c>
      <c r="G30" s="550">
        <f t="shared" si="2"/>
        <v>0</v>
      </c>
      <c r="H30" s="550">
        <f t="shared" si="2"/>
        <v>0</v>
      </c>
      <c r="I30" s="550">
        <f t="shared" si="2"/>
        <v>326</v>
      </c>
      <c r="J30" s="550">
        <f t="shared" si="2"/>
        <v>0</v>
      </c>
      <c r="K30" s="550">
        <f t="shared" si="2"/>
        <v>0</v>
      </c>
      <c r="L30" s="550">
        <f>L27+L28+L29</f>
        <v>6410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23.04.2008г.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85" zoomScaleNormal="85" workbookViewId="0" topLeftCell="A22">
      <selection activeCell="O18" sqref="O18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80" t="s">
        <v>384</v>
      </c>
      <c r="B2" s="581"/>
      <c r="C2" s="582" t="str">
        <f>'справка №1-БАЛАНС'!E3</f>
        <v>И АР ДЖИ Капитал - 2 АДСИЦ</v>
      </c>
      <c r="D2" s="582"/>
      <c r="E2" s="582"/>
      <c r="F2" s="582"/>
      <c r="G2" s="582"/>
      <c r="H2" s="582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80" t="s">
        <v>5</v>
      </c>
      <c r="B3" s="581"/>
      <c r="C3" s="583" t="str">
        <f>'справка №1-БАЛАНС'!E5</f>
        <v>01.01 - 31.03.2008г.</v>
      </c>
      <c r="D3" s="583"/>
      <c r="E3" s="583"/>
      <c r="F3" s="421"/>
      <c r="G3" s="421"/>
      <c r="H3" s="421"/>
      <c r="I3" s="421"/>
      <c r="J3" s="421"/>
      <c r="K3" s="421"/>
      <c r="L3" s="421"/>
      <c r="M3" s="584" t="s">
        <v>4</v>
      </c>
      <c r="N3" s="584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5" t="s">
        <v>462</v>
      </c>
      <c r="B5" s="586"/>
      <c r="C5" s="589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4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4" t="s">
        <v>473</v>
      </c>
      <c r="R5" s="594" t="s">
        <v>474</v>
      </c>
    </row>
    <row r="6" spans="1:18" s="77" customFormat="1" ht="48">
      <c r="A6" s="587"/>
      <c r="B6" s="588"/>
      <c r="C6" s="590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5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5"/>
      <c r="R6" s="595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1181</v>
      </c>
      <c r="L18" s="40">
        <v>133</v>
      </c>
      <c r="M18" s="40"/>
      <c r="N18" s="51">
        <f t="shared" si="4"/>
        <v>1314</v>
      </c>
      <c r="O18" s="40"/>
      <c r="P18" s="40"/>
      <c r="Q18" s="51">
        <f t="shared" si="5"/>
        <v>1314</v>
      </c>
      <c r="R18" s="51">
        <f t="shared" si="6"/>
        <v>15390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1181</v>
      </c>
      <c r="L40" s="383">
        <f t="shared" si="13"/>
        <v>133</v>
      </c>
      <c r="M40" s="383">
        <f t="shared" si="13"/>
        <v>0</v>
      </c>
      <c r="N40" s="383">
        <f t="shared" si="13"/>
        <v>1314</v>
      </c>
      <c r="O40" s="383">
        <f t="shared" si="13"/>
        <v>0</v>
      </c>
      <c r="P40" s="383">
        <f t="shared" si="13"/>
        <v>0</v>
      </c>
      <c r="Q40" s="383">
        <f t="shared" si="13"/>
        <v>1314</v>
      </c>
      <c r="R40" s="383">
        <f t="shared" si="13"/>
        <v>15390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23.04.2008г.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91"/>
      <c r="L44" s="591"/>
      <c r="M44" s="591"/>
      <c r="N44" s="591"/>
      <c r="O44" s="592" t="s">
        <v>725</v>
      </c>
      <c r="P44" s="593"/>
      <c r="Q44" s="593"/>
      <c r="R44" s="593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90" zoomScaleNormal="90" zoomScaleSheetLayoutView="75" workbookViewId="0" topLeftCell="A79">
      <selection activeCell="AB110" sqref="AB110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9" t="s">
        <v>553</v>
      </c>
      <c r="B1" s="599"/>
      <c r="C1" s="599"/>
      <c r="D1" s="599"/>
      <c r="E1" s="599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2" t="str">
        <f>'справка №1-БАЛАНС'!E3</f>
        <v>И АР ДЖИ Капитал - 2 АДСИЦ</v>
      </c>
      <c r="C3" s="603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600" t="str">
        <f>'справка №1-БАЛАНС'!E5</f>
        <v>01.01 - 31.03.2008г.</v>
      </c>
      <c r="C4" s="601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11</v>
      </c>
      <c r="D24" s="96">
        <f>SUM(D25:D27)</f>
        <v>11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>
        <v>11</v>
      </c>
      <c r="D27" s="85">
        <v>11</v>
      </c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>
        <f>C35</f>
        <v>0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1</v>
      </c>
      <c r="D38" s="82">
        <f>SUM(D39:D42)</f>
        <v>1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1</v>
      </c>
      <c r="D42" s="85">
        <v>1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12</v>
      </c>
      <c r="D43" s="81">
        <f>D24+D28+D29+D31+D30+D32+D33+D38</f>
        <v>12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12</v>
      </c>
      <c r="D44" s="80">
        <f>D43+D21+D19+D9</f>
        <v>12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9080</v>
      </c>
      <c r="D56" s="80">
        <f>D57+D59</f>
        <v>0</v>
      </c>
      <c r="E56" s="96">
        <f t="shared" si="1"/>
        <v>9080</v>
      </c>
      <c r="F56" s="80">
        <f>F57+F59</f>
        <v>23968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9080</v>
      </c>
      <c r="D57" s="85"/>
      <c r="E57" s="96">
        <f t="shared" si="1"/>
        <v>9080</v>
      </c>
      <c r="F57" s="85">
        <v>23968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9080</v>
      </c>
      <c r="D66" s="80">
        <f>D52+D56+D61+D62+D63+D64</f>
        <v>0</v>
      </c>
      <c r="E66" s="96">
        <f t="shared" si="1"/>
        <v>9080</v>
      </c>
      <c r="F66" s="80">
        <f>F52+F56+F61+F62+F63+F64</f>
        <v>23968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286</v>
      </c>
      <c r="D71" s="82">
        <f>SUM(D72:D74)</f>
        <v>286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286</v>
      </c>
      <c r="D72" s="85">
        <f>C72</f>
        <v>286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>
        <f>C74</f>
        <v>0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>
        <f>C76</f>
        <v>0</v>
      </c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1550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f>C83</f>
        <v>587</v>
      </c>
      <c r="E83" s="96">
        <f t="shared" si="1"/>
        <v>0</v>
      </c>
      <c r="F83" s="85">
        <v>1550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58</v>
      </c>
      <c r="D85" s="81">
        <f>SUM(D86:D90)+D94</f>
        <v>58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f>19-2</f>
        <v>17</v>
      </c>
      <c r="D87" s="85">
        <f>C87</f>
        <v>17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41</v>
      </c>
      <c r="D90" s="80">
        <f>SUM(D91:D93)</f>
        <v>41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41</v>
      </c>
      <c r="D92" s="85">
        <f>C92</f>
        <v>41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f>818+2</f>
        <v>820</v>
      </c>
      <c r="D95" s="85">
        <f>C95</f>
        <v>820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1751</v>
      </c>
      <c r="D96" s="81">
        <f>D85+D80+D75+D71+D95</f>
        <v>1751</v>
      </c>
      <c r="E96" s="81">
        <f>E85+E80+E75+E71+E95</f>
        <v>0</v>
      </c>
      <c r="F96" s="81">
        <f>F85+F80+F75+F71+F95</f>
        <v>1550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10831</v>
      </c>
      <c r="D97" s="81">
        <f>D96+D68+D66</f>
        <v>1751</v>
      </c>
      <c r="E97" s="81">
        <f>E96+E68+E66</f>
        <v>9080</v>
      </c>
      <c r="F97" s="81">
        <f>F96+F68+F66</f>
        <v>25518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8" t="s">
        <v>724</v>
      </c>
      <c r="B107" s="598"/>
      <c r="C107" s="598"/>
      <c r="D107" s="598"/>
      <c r="E107" s="598"/>
      <c r="F107" s="59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7" t="str">
        <f>'справка №1-БАЛАНС'!A98</f>
        <v>Дата на съставяне: 23.04.2008г.</v>
      </c>
      <c r="B109" s="597"/>
      <c r="C109" s="597" t="s">
        <v>382</v>
      </c>
      <c r="D109" s="597"/>
      <c r="E109" s="597"/>
      <c r="F109" s="597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6" t="s">
        <v>725</v>
      </c>
      <c r="D111" s="596"/>
      <c r="E111" s="596"/>
      <c r="F111" s="596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zoomScaleSheetLayoutView="75" workbookViewId="0" topLeftCell="A1">
      <selection activeCell="A30" sqref="A30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4" t="str">
        <f>'справка №1-БАЛАНС'!E3</f>
        <v>И АР ДЖИ Капитал - 2 АДСИЦ</v>
      </c>
      <c r="C4" s="604"/>
      <c r="D4" s="604"/>
      <c r="E4" s="604"/>
      <c r="F4" s="604"/>
      <c r="G4" s="610" t="s">
        <v>2</v>
      </c>
      <c r="H4" s="610"/>
      <c r="I4" s="436">
        <f>'справка №1-БАЛАНС'!H3</f>
        <v>131434298</v>
      </c>
    </row>
    <row r="5" spans="1:9" ht="15">
      <c r="A5" s="437" t="s">
        <v>5</v>
      </c>
      <c r="B5" s="605" t="str">
        <f>'справка №1-БАЛАНС'!E5</f>
        <v>01.01 - 31.03.2008г.</v>
      </c>
      <c r="C5" s="605"/>
      <c r="D5" s="605"/>
      <c r="E5" s="605"/>
      <c r="F5" s="605"/>
      <c r="G5" s="608" t="s">
        <v>4</v>
      </c>
      <c r="H5" s="609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23.04.2008г.</v>
      </c>
      <c r="B30" s="607"/>
      <c r="C30" s="607"/>
      <c r="D30" s="403" t="s">
        <v>763</v>
      </c>
      <c r="E30" s="606"/>
      <c r="F30" s="606"/>
      <c r="G30" s="606"/>
      <c r="H30" s="365" t="s">
        <v>725</v>
      </c>
      <c r="I30" s="606"/>
      <c r="J30" s="606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75" zoomScaleSheetLayoutView="75" workbookViewId="0" topLeftCell="A115">
      <selection activeCell="A1" sqref="A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11" t="str">
        <f>'справка №1-БАЛАНС'!E3</f>
        <v>И АР ДЖИ Капитал - 2 АДСИЦ</v>
      </c>
      <c r="C5" s="611"/>
      <c r="D5" s="611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2" t="str">
        <f>'справка №1-БАЛАНС'!E5</f>
        <v>01.01 - 31.03.2008г.</v>
      </c>
      <c r="C6" s="612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23.04.2008г.</v>
      </c>
      <c r="B151" s="398"/>
      <c r="C151" s="613" t="s">
        <v>792</v>
      </c>
      <c r="D151" s="613"/>
      <c r="E151" s="613"/>
      <c r="F151" s="613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3" t="s">
        <v>800</v>
      </c>
      <c r="D153" s="613"/>
      <c r="E153" s="613"/>
      <c r="F153" s="613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2008-04-29T08:06:03Z</cp:lastPrinted>
  <dcterms:created xsi:type="dcterms:W3CDTF">2000-06-29T12:02:40Z</dcterms:created>
  <dcterms:modified xsi:type="dcterms:W3CDTF">2008-04-29T08:15:42Z</dcterms:modified>
  <cp:category/>
  <cp:version/>
  <cp:contentType/>
  <cp:contentStatus/>
</cp:coreProperties>
</file>