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<sst xmlns="http://schemas.openxmlformats.org/spreadsheetml/2006/main" count="4321" uniqueCount="1002">
  <si>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</si>
  <si>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</si>
  <si>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</si>
  <si>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</si>
  <si>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</si>
  <si>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</si>
  <si>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</si>
  <si>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</si>
  <si>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</si>
  <si>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</si>
  <si>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</si>
  <si>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</si>
  <si>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</si>
  <si>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</si>
  <si>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</si>
  <si>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</si>
  <si>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</si>
  <si>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</si>
  <si>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</si>
  <si>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</si>
  <si>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</si>
  <si>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</si>
  <si>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</si>
  <si>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</si>
  <si>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</si>
  <si>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</si>
  <si>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</si>
  <si>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</si>
  <si>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</si>
  <si>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</si>
  <si>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</si>
  <si>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</si>
  <si>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</si>
  <si>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</si>
  <si>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</si>
  <si>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</si>
  <si>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</si>
  <si>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</si>
  <si>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</si>
  <si>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</si>
  <si>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</si>
  <si>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</si>
  <si>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</si>
  <si>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</si>
  <si>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</si>
  <si>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</si>
  <si>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</si>
  <si>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</si>
  <si>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</si>
  <si>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</si>
  <si>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</si>
  <si>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</si>
  <si>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</si>
  <si>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</si>
  <si>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</si>
  <si>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</si>
  <si>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</si>
  <si>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</si>
  <si>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</si>
  <si>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</si>
  <si>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</si>
  <si>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</si>
  <si>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</si>
  <si>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</si>
  <si>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</si>
  <si>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</si>
  <si>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</si>
  <si>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</si>
  <si>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</si>
  <si>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</si>
  <si>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</si>
  <si>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</si>
  <si>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</si>
  <si>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</si>
  <si>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</si>
  <si>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</si>
  <si>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</si>
  <si>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</si>
  <si>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</si>
  <si>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</si>
  <si>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</si>
  <si>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</si>
  <si>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</si>
  <si>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</si>
  <si>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</si>
  <si>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</si>
  <si>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</si>
  <si>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</si>
  <si>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</si>
  <si>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</si>
  <si>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</si>
  <si>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</si>
  <si>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</si>
  <si>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</si>
  <si>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</si>
  <si>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</si>
  <si>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</si>
  <si>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</si>
  <si>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</si>
  <si>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</si>
  <si>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</si>
  <si>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</si>
  <si>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</si>
  <si>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</si>
  <si>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</si>
  <si>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</si>
  <si>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</si>
  <si>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</si>
  <si>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</si>
  <si>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</si>
  <si>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</si>
  <si>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</si>
  <si>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</si>
  <si>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</si>
  <si>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</si>
  <si>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</si>
  <si>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</si>
  <si>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</si>
  <si>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</si>
  <si>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</si>
  <si>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</si>
  <si>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</si>
  <si>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</si>
  <si>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</si>
  <si>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</si>
  <si>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</si>
  <si>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</si>
  <si>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</si>
  <si>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</si>
  <si>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</si>
  <si>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</si>
  <si>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</si>
  <si>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</si>
  <si>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</si>
  <si>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</si>
  <si>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</si>
  <si>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</si>
  <si>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</si>
  <si>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</si>
  <si>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</si>
  <si>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</si>
  <si>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</si>
  <si>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</si>
  <si>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</si>
  <si>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</si>
  <si>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</si>
  <si>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</si>
  <si>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</si>
  <si>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</si>
  <si>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</si>
  <si>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</si>
  <si>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</si>
  <si>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</si>
  <si>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</si>
  <si>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</si>
  <si>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</si>
  <si>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</si>
  <si>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</si>
  <si>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</si>
  <si>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</si>
  <si>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</si>
  <si>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</si>
  <si>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</si>
  <si>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</si>
  <si>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</si>
  <si>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</si>
  <si>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</si>
  <si>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</si>
  <si>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</si>
  <si>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</si>
  <si>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</si>
  <si>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</si>
  <si>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</si>
  <si>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</si>
  <si>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</si>
  <si>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</si>
  <si>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</si>
  <si>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</si>
  <si>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</si>
  <si>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</si>
  <si>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</si>
  <si>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</si>
  <si>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</si>
  <si>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</si>
  <si>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</si>
  <si>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</si>
  <si>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</si>
  <si>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</si>
  <si>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</si>
  <si>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</si>
  <si>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</si>
  <si>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</si>
  <si>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</si>
  <si>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</si>
  <si>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</si>
  <si>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</si>
  <si>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</si>
  <si>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</si>
  <si>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</si>
  <si>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</si>
  <si>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</si>
  <si>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</si>
  <si>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</si>
  <si>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</si>
  <si>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</si>
  <si>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</si>
  <si>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</si>
  <si>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</si>
  <si>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</si>
  <si>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</si>
  <si>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</si>
  <si>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</si>
  <si>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</si>
  <si>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</si>
  <si>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</si>
  <si>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</si>
  <si>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</si>
  <si>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</si>
  <si>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</si>
  <si>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</si>
  <si>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</si>
  <si>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</si>
  <si>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</si>
  <si>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</si>
  <si>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</si>
  <si>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</si>
  <si>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</si>
  <si>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</si>
  <si>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</si>
  <si>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</si>
  <si>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</si>
  <si>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</si>
  <si>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</si>
  <si>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</si>
  <si>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</si>
  <si>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</si>
  <si>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</si>
  <si>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</si>
  <si>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</si>
  <si>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</si>
  <si>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</si>
  <si>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</si>
  <si>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</si>
  <si>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</si>
  <si>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</si>
  <si>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</si>
  <si>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</si>
  <si>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</si>
  <si>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</si>
  <si>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</si>
  <si>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</si>
  <si>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</si>
  <si>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</si>
  <si>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</si>
  <si>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</si>
  <si>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</si>
  <si>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</si>
  <si>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</si>
  <si>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</si>
  <si>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</si>
  <si>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</si>
  <si>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</si>
  <si>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</si>
  <si>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</si>
  <si>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</si>
  <si>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</si>
  <si>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</si>
  <si>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</si>
  <si>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</si>
  <si>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</si>
  <si>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</si>
  <si>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</si>
  <si>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</si>
  <si>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</si>
  <si>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</si>
  <si>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</si>
  <si>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</si>
  <si>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</si>
  <si>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</si>
  <si>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</si>
  <si>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</si>
  <si>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</si>
  <si>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</si>
  <si>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</si>
  <si>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</si>
  <si>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</si>
  <si>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</si>
  <si>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</si>
  <si>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</si>
  <si>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</si>
  <si>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</si>
  <si>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</si>
  <si>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</si>
  <si>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</si>
  <si>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</si>
  <si>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</si>
  <si>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</si>
  <si>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</si>
  <si>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</si>
  <si>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</si>
  <si>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</si>
  <si>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</si>
  <si>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</si>
  <si>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</si>
  <si>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</si>
  <si>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</si>
  <si>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</si>
  <si>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</si>
  <si>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</si>
  <si>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</si>
  <si>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</si>
  <si>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</si>
  <si>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</si>
  <si>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</si>
  <si>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</si>
  <si>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</si>
  <si>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</si>
  <si>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</si>
  <si>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</si>
  <si>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</si>
  <si>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</si>
  <si>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</si>
  <si>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</si>
  <si>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</si>
  <si>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</si>
  <si>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</si>
  <si>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</si>
  <si>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</si>
  <si>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</si>
  <si>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</si>
  <si>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</si>
  <si>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</si>
  <si>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</si>
  <si>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</si>
  <si>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</si>
  <si>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</si>
  <si>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</si>
  <si>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</si>
  <si>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</si>
  <si>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</si>
  <si>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</si>
  <si>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</si>
  <si>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</si>
  <si>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</si>
  <si>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</si>
  <si>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</si>
  <si>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</si>
  <si>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</si>
  <si>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</si>
  <si>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</si>
  <si>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</si>
  <si>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</si>
  <si>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</si>
  <si>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</si>
  <si>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</si>
  <si>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</si>
  <si>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</si>
  <si>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</si>
  <si>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</si>
  <si>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</si>
  <si>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</si>
  <si>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</si>
  <si>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</si>
  <si>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</si>
  <si>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</si>
  <si>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</si>
  <si>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</si>
  <si>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</si>
  <si>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</si>
  <si>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</si>
  <si>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</si>
  <si>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</si>
  <si>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</si>
  <si>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</si>
  <si>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</si>
  <si>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</si>
  <si>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</si>
  <si>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</si>
  <si>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</si>
  <si>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</si>
  <si>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</si>
  <si>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</si>
  <si>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</si>
  <si>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</si>
  <si>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</si>
  <si>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</si>
  <si>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</si>
  <si>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</si>
  <si>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</si>
  <si>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</si>
  <si>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</si>
  <si>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</si>
  <si>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</si>
  <si>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</si>
  <si>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</si>
  <si>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</si>
  <si>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</si>
  <si>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</si>
  <si>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</si>
  <si>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</si>
  <si>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</si>
  <si>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</si>
  <si>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</si>
  <si>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</si>
  <si>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</si>
  <si>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</si>
  <si>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</si>
  <si>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</si>
  <si>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</si>
  <si>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</si>
  <si>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</si>
  <si>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</si>
  <si>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</si>
  <si>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</si>
  <si>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</si>
  <si>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</si>
  <si>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</si>
  <si>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</si>
  <si>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</si>
  <si>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</si>
  <si>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</si>
  <si>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</si>
  <si>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</si>
  <si>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</si>
  <si>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</si>
  <si>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</si>
  <si>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</si>
  <si>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</si>
  <si>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</si>
  <si>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</si>
  <si>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</si>
  <si>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</si>
  <si>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</si>
  <si>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</si>
  <si>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</si>
  <si>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</si>
  <si>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</si>
  <si>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</si>
  <si>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</si>
  <si>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</si>
  <si>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</si>
  <si>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</si>
  <si>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</si>
  <si>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</si>
  <si>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</si>
  <si>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</si>
  <si>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</si>
  <si>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</si>
  <si>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</si>
  <si>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</si>
  <si>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</si>
  <si>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</si>
  <si>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</si>
  <si>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</si>
  <si>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</si>
  <si>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</si>
  <si>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</si>
  <si>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</si>
  <si>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</si>
  <si>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</si>
  <si>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</si>
  <si>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</si>
  <si>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</si>
  <si>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</si>
  <si>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</si>
  <si>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</si>
  <si>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</si>
  <si>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</si>
  <si>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</si>
  <si>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</si>
  <si>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</si>
  <si>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</si>
  <si>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</si>
  <si>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</si>
  <si>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</si>
  <si>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</si>
  <si>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</si>
  <si>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</si>
  <si>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</si>
  <si>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</si>
  <si>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</si>
  <si>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</si>
  <si>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</si>
  <si>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</si>
  <si>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</si>
  <si>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</si>
  <si>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</si>
  <si>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</si>
  <si>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</si>
  <si>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</si>
  <si>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</si>
  <si>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</si>
  <si>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</si>
  <si>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</si>
  <si>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</si>
  <si>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</si>
  <si>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</si>
  <si>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</si>
  <si>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</si>
  <si>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</si>
  <si>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</si>
  <si>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</si>
  <si>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</si>
  <si>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</si>
  <si>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</si>
  <si>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</si>
  <si>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</si>
  <si>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</si>
  <si>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</si>
  <si>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</si>
  <si>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</si>
  <si>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</si>
  <si>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</si>
  <si>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</si>
  <si>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</si>
  <si>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</si>
  <si>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</si>
  <si>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</si>
  <si>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</si>
  <si>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</si>
  <si>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</si>
  <si>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</si>
  <si>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</si>
  <si>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</si>
  <si>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</si>
  <si>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</si>
  <si>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</si>
  <si>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</si>
  <si>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</si>
  <si>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</si>
  <si>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</si>
  <si>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</si>
  <si>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</si>
  <si>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</si>
  <si>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</si>
  <si>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</si>
  <si>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</si>
  <si>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</si>
  <si>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</si>
  <si>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</si>
  <si>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</si>
  <si>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</si>
  <si>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</si>
  <si>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</si>
  <si>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</si>
  <si>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</si>
  <si>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</si>
  <si>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</si>
  <si>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</si>
  <si>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</si>
  <si>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</si>
  <si>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</si>
  <si>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</si>
  <si>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</si>
  <si>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</si>
  <si>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</si>
  <si>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</si>
  <si>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</si>
  <si>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</si>
  <si>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</si>
  <si>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</si>
  <si>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</si>
  <si>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</si>
  <si>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</si>
  <si>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</si>
  <si>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</si>
  <si>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</si>
  <si>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</si>
  <si>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</si>
  <si>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</si>
  <si>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</si>
  <si>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</si>
  <si>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</si>
  <si>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</si>
  <si>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</si>
  <si>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</si>
  <si>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</si>
  <si>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</si>
  <si>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</si>
  <si>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</si>
  <si>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</si>
  <si>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</si>
  <si>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</si>
  <si>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</si>
  <si>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</si>
  <si>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</si>
  <si>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</si>
  <si>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</si>
  <si>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</si>
  <si>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</si>
  <si>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</si>
  <si>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</si>
  <si>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</si>
  <si>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</si>
  <si>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</si>
  <si>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</si>
  <si>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</si>
  <si>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</si>
  <si>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</si>
  <si>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</si>
  <si>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</si>
  <si>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</si>
  <si>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</si>
  <si>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</si>
  <si>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</si>
  <si>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</si>
  <si>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</si>
  <si>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</si>
  <si>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</si>
  <si>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</si>
  <si>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</si>
  <si>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</si>
  <si>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</si>
  <si>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</si>
  <si>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</si>
  <si>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</si>
  <si>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</si>
  <si>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</si>
  <si>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</si>
  <si>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</si>
  <si>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</si>
  <si>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</si>
  <si>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</si>
  <si>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</si>
  <si>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</si>
  <si>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</si>
  <si>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</si>
  <si>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</si>
  <si>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</si>
  <si>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</si>
  <si>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</si>
  <si>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</si>
  <si>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</si>
  <si>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</si>
  <si>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</si>
  <si>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</si>
  <si>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</si>
  <si>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</si>
  <si>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</si>
  <si>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</si>
  <si>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</si>
  <si>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</si>
  <si>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</si>
  <si>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</si>
  <si>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</si>
  <si>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</si>
  <si>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</si>
  <si>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</si>
  <si>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</si>
  <si>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</si>
  <si>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</si>
  <si>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</si>
  <si>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</si>
  <si>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</si>
  <si>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</si>
  <si>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</si>
  <si>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</si>
  <si>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</si>
  <si>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</si>
  <si>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</si>
  <si>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</si>
  <si>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</si>
  <si>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</si>
  <si>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</si>
  <si>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</si>
  <si>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</si>
  <si>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</si>
  <si>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</si>
  <si>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</si>
  <si>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</si>
  <si>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</si>
  <si>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</si>
  <si>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</si>
  <si>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</si>
  <si>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</si>
  <si>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</si>
  <si>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</si>
  <si>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</si>
  <si>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</si>
  <si>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</si>
  <si>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</si>
  <si>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</si>
  <si>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</si>
  <si>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</si>
  <si>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</si>
  <si>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</si>
  <si>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</si>
  <si>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</si>
  <si>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</si>
  <si>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</si>
  <si>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</si>
  <si>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</si>
  <si>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</si>
  <si>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</si>
  <si>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</si>
  <si>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</si>
  <si>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</si>
  <si>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</si>
  <si>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</si>
  <si>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</si>
  <si>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</si>
  <si>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</si>
  <si>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</si>
  <si>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</si>
  <si>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</si>
  <si>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</si>
  <si>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</si>
  <si>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</si>
  <si>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</si>
  <si>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</si>
  <si>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</si>
  <si>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</si>
  <si>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</si>
  <si>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</si>
  <si>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</si>
  <si>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</si>
  <si>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</si>
  <si>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</si>
  <si>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</si>
  <si>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</si>
  <si>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</si>
  <si>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</si>
  <si>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</si>
  <si>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</si>
  <si>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</si>
  <si>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</si>
  <si>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</si>
  <si>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</si>
  <si>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</si>
  <si>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</si>
  <si>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</si>
  <si>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</si>
  <si>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</si>
  <si>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</si>
  <si>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</si>
  <si>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</si>
  <si>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</si>
  <si>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</si>
  <si>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</si>
  <si>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</si>
  <si>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</si>
  <si>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</si>
  <si>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</si>
  <si>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</si>
  <si>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</si>
  <si>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</si>
  <si>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</si>
  <si>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</si>
  <si>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</si>
  <si>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</si>
  <si>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</si>
  <si>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</si>
  <si>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</si>
  <si>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</si>
  <si>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</si>
  <si>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</si>
  <si>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</si>
  <si>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</si>
  <si>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</si>
  <si>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</si>
  <si>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</si>
  <si>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</si>
  <si>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</si>
  <si>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</si>
  <si>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</si>
  <si>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</si>
  <si>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</si>
  <si>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</si>
  <si>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</si>
  <si>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</si>
  <si>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</si>
  <si>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</si>
  <si>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</si>
  <si>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</si>
  <si>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</si>
  <si>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</si>
  <si>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</si>
  <si>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</si>
  <si>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</si>
  <si>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</si>
  <si>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</si>
  <si>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</si>
  <si>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</si>
  <si>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</si>
  <si>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</si>
  <si>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</si>
  <si>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</si>
  <si>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</si>
  <si>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</si>
  <si>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</si>
  <si>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</si>
  <si>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</si>
  <si>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</si>
  <si>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</si>
  <si>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</si>
  <si>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</si>
  <si>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</si>
  <si>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</si>
  <si>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</si>
  <si>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</si>
  <si>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</si>
  <si>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</si>
  <si>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</si>
  <si>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</si>
  <si>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</si>
  <si>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</si>
  <si>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</si>
  <si>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</si>
  <si>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</si>
  <si>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</si>
  <si>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</si>
  <si>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</si>
  <si>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</si>
  <si>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</si>
  <si>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</si>
  <si>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</si>
  <si>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</si>
  <si>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</si>
  <si>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</si>
  <si>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</si>
  <si>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</si>
  <si>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</si>
  <si>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</si>
  <si>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</si>
  <si>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</si>
  <si>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</si>
  <si>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</si>
  <si>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</si>
  <si>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</si>
  <si>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</si>
  <si>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</si>
  <si>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</si>
  <si>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</si>
  <si>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</si>
  <si>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</si>
  <si>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</si>
  <si>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</si>
  <si>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</si>
  <si>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</si>
  <si>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</si>
  <si>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</si>
  <si>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</si>
  <si>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</si>
  <si>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</si>
  <si>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</si>
  <si>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</si>
  <si>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</si>
  <si>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</si>
  <si>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</si>
  <si>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</si>
  <si>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</si>
  <si>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</si>
  <si>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</si>
  <si>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</si>
  <si>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</si>
  <si>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</si>
  <si>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</si>
  <si>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</si>
  <si>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</si>
  <si>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</si>
  <si>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</si>
  <si>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</si>
  <si>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</si>
  <si>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</si>
  <si>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</si>
  <si>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</si>
  <si>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</si>
  <si>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</si>
  <si>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</si>
  <si>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</si>
  <si>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</si>
  <si>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</si>
  <si>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</si>
  <si>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</si>
  <si>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</si>
  <si>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</si>
  <si>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</si>
  <si>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</si>
  <si>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</si>
  <si>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</si>
  <si>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</si>
  <si>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</si>
  <si>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</si>
  <si>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</si>
  <si>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</si>
  <si>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</si>
  <si>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</si>
  <si>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</si>
  <si>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</si>
  <si>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</si>
  <si>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</si>
  <si>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</si>
  <si>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</si>
  <si>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</si>
  <si>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</si>
  <si>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</si>
  <si>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</si>
  <si>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</si>
  <si>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</si>
  <si>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</si>
  <si>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</si>
  <si>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</si>
  <si>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</si>
  <si>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</si>
  <si>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</si>
  <si>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</si>
  <si>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</si>
  <si>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</si>
  <si>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</si>
  <si>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</si>
  <si>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</si>
  <si>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</si>
  <si>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</si>
  <si>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</si>
  <si>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</si>
  <si>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</si>
  <si>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</si>
  <si>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</si>
  <si>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</si>
  <si>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</si>
  <si>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</si>
  <si>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</si>
  <si>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</si>
  <si>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</si>
  <si>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</si>
  <si>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</si>
  <si>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</si>
  <si>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</si>
  <si>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</si>
  <si>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</si>
  <si>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</si>
  <si>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</si>
  <si>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</si>
  <si>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</si>
  <si>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</si>
  <si>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</si>
  <si>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</si>
  <si>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</si>
  <si>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</si>
  <si>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</si>
  <si>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</si>
  <si>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</si>
  <si>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</si>
  <si>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</si>
  <si>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</si>
  <si>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</si>
  <si>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</si>
  <si>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</si>
  <si>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</si>
  <si>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</si>
  <si>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</si>
  <si>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</si>
  <si>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</si>
  <si>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</si>
  <si>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</si>
  <si>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</si>
  <si>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</si>
  <si>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</si>
  <si>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</si>
  <si>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</si>
  <si>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</si>
  <si>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</si>
  <si>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</si>
  <si>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</si>
  <si>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</si>
  <si>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</si>
  <si>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</si>
  <si>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</si>
  <si>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</si>
  <si>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</si>
  <si>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</si>
  <si>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</si>
  <si>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</si>
  <si>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</si>
  <si>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</si>
  <si>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</si>
  <si>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</si>
  <si>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</si>
  <si>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</si>
  <si>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</si>
  <si>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</si>
  <si>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</si>
  <si>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</si>
  <si>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</si>
  <si>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</si>
  <si>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</si>
  <si>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</si>
  <si>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</si>
  <si>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</si>
  <si>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</si>
  <si>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</si>
  <si>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</si>
  <si>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</si>
  <si>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</si>
  <si>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</si>
  <si>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</si>
  <si>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</si>
  <si>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</si>
  <si>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</si>
  <si>
    <t>1 Юг Маркет ЕАД</t>
  </si>
  <si>
    <t>2 Юг Маркет Фонд Мениджмънт ЕАД</t>
  </si>
  <si>
    <t>1 ДРУГИ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</si>
</sst>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44584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44584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27939</v>
      </c>
      <c r="D6" s="675">
        <f aca="true" t="shared" si="0" ref="D6:D15">C6-E6</f>
        <v>0</v>
      </c>
      <c r="E6" s="674">
        <f>'1-Баланс'!G95</f>
        <v>27939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4088</v>
      </c>
      <c r="D7" s="675">
        <f t="shared" si="0"/>
        <v>2897</v>
      </c>
      <c r="E7" s="674">
        <f>'1-Баланс'!G18</f>
        <v>1191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177</v>
      </c>
      <c r="D8" s="675">
        <f t="shared" si="0"/>
        <v>0</v>
      </c>
      <c r="E8" s="674">
        <f>ABS('2-Отчет за доходите'!C44)-ABS('2-Отчет за доходите'!G44)</f>
        <v>177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385</v>
      </c>
      <c r="D9" s="675">
        <f t="shared" si="0"/>
        <v>0</v>
      </c>
      <c r="E9" s="674">
        <f>'3-Отчет за паричния поток'!C45</f>
        <v>385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81</v>
      </c>
      <c r="D10" s="675">
        <f t="shared" si="0"/>
        <v>0</v>
      </c>
      <c r="E10" s="674">
        <f>'3-Отчет за паричния поток'!C46</f>
        <v>81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4088</v>
      </c>
      <c r="D11" s="675">
        <f t="shared" si="0"/>
        <v>80</v>
      </c>
      <c r="E11" s="674">
        <f>'4-Отчет за собствения капитал'!L34</f>
        <v>4008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3171</v>
      </c>
      <c r="D12" s="675">
        <f t="shared" si="0"/>
        <v>0</v>
      </c>
      <c r="E12" s="674">
        <f>'Справка 5'!C27+'Справка 5'!C97</f>
        <v>3171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8</v>
      </c>
      <c r="D15" s="675">
        <f t="shared" si="0"/>
        <v>-5650</v>
      </c>
      <c r="E15" s="674">
        <f>'Справка 5'!C148+'Справка 5'!C78</f>
        <v>5658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1.3111111111111111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0.04329745596868884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0.007421072491719425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0.006335230323204123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1.105545617173524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10.25579399141631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10.060944206008584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2.463090128755365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0.03476394849785408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0.15625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0.004831955331257382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0.8403686204068882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5.834393346379647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0.8536812341171839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1271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0.31090998043052837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0.6882416396979504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18.692006269592476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824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824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3179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3171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3179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4043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4601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13083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17703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2124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2124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3534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5658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454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23896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27939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2640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2670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177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2817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4088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21521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2320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2304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2330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2330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27939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228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180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163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501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1094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80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1176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1677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177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1677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177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177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177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1854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135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135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920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709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1719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1854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1854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-97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-83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153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-39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-3171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-2360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1055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-7569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13494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1449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8854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-9477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-1086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-1714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-304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385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2670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2670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177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2847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2847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3831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3831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177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4008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4008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828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828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3508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3500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8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3508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4394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3171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3171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3171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3171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5000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5000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5000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5000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828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828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1679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1671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8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1679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2565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1500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1500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1500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1500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828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828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3179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3171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8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3179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4065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15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15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4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4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5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16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20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2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2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2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18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18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22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18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40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824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824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3179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3171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8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3179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4043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365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365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365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4601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13083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17703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18068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89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89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89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4601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13083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17703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17792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276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276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276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276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2317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2304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2330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23851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2317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2304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2330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2330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21521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1802000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8557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1810557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1194820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180249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1375069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3171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3179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4799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284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5083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639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16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655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75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5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80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3171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3179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5363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295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5658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3171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5658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8829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5361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5361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3171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297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3468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62" sqref="G62: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18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824</v>
      </c>
      <c r="D27" s="196">
        <v>819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824</v>
      </c>
      <c r="D28" s="598">
        <f>SUM(D24:D27)</f>
        <v>819</v>
      </c>
      <c r="E28" s="202" t="s">
        <v>84</v>
      </c>
      <c r="F28" s="93" t="s">
        <v>85</v>
      </c>
      <c r="G28" s="595">
        <f>SUM(G29:G31)</f>
        <v>2640</v>
      </c>
      <c r="H28" s="596">
        <f>SUM(H29:H31)</f>
        <v>2506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2670</v>
      </c>
      <c r="H29" s="196">
        <v>2536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177</v>
      </c>
      <c r="H32" s="196">
        <v>134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2817</v>
      </c>
      <c r="H34" s="598">
        <f>H28+H32+H33</f>
        <v>2640</v>
      </c>
    </row>
    <row r="35" spans="1:8" ht="15.75">
      <c r="A35" s="89" t="s">
        <v>106</v>
      </c>
      <c r="B35" s="94" t="s">
        <v>107</v>
      </c>
      <c r="C35" s="595">
        <f>SUM(C36:C39)</f>
        <v>3179</v>
      </c>
      <c r="D35" s="596">
        <f>SUM(D36:D39)</f>
        <v>3508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3171</v>
      </c>
      <c r="D36" s="196">
        <v>3500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4088</v>
      </c>
      <c r="H37" s="600">
        <f>H26+H18+H34</f>
        <v>3911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3179</v>
      </c>
      <c r="D46" s="598">
        <f>D35+D40+D45</f>
        <v>3508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</v>
      </c>
      <c r="H54" s="196">
        <v>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4043</v>
      </c>
      <c r="D56" s="602">
        <f>D20+D21+D22+D28+D33+D46+D52+D54+D55</f>
        <v>4370</v>
      </c>
      <c r="E56" s="100" t="s">
        <v>850</v>
      </c>
      <c r="F56" s="99" t="s">
        <v>172</v>
      </c>
      <c r="G56" s="599">
        <f>G50+G52+G53+G54+G55</f>
        <v>21521</v>
      </c>
      <c r="H56" s="600">
        <f>H50+H52+H53+H54+H55</f>
        <v>21521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</v>
      </c>
      <c r="H60" s="196">
        <v>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2320</v>
      </c>
      <c r="H61" s="596">
        <f>SUM(H62:H68)</f>
        <v>2683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2304</v>
      </c>
      <c r="H63" s="197">
        <v>2672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12</v>
      </c>
      <c r="D68" s="196">
        <v>3782</v>
      </c>
      <c r="E68" s="89" t="s">
        <v>212</v>
      </c>
      <c r="F68" s="93" t="s">
        <v>213</v>
      </c>
      <c r="G68" s="197">
        <v>1</v>
      </c>
      <c r="H68" s="197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4601</v>
      </c>
      <c r="D70" s="196">
        <v>2235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13083</v>
      </c>
      <c r="D71" s="196">
        <v>5291</v>
      </c>
      <c r="E71" s="474" t="s">
        <v>47</v>
      </c>
      <c r="F71" s="95" t="s">
        <v>223</v>
      </c>
      <c r="G71" s="597">
        <f>G59+G60+G61+G69+G70</f>
        <v>2330</v>
      </c>
      <c r="H71" s="598">
        <f>H59+H60+H61+H69+H70</f>
        <v>2693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167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17703</v>
      </c>
      <c r="D76" s="598">
        <f>SUM(D68:D75)</f>
        <v>11477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2124</v>
      </c>
      <c r="D79" s="596">
        <f>SUM(D80:D82)</f>
        <v>7269</v>
      </c>
      <c r="E79" s="205" t="s">
        <v>849</v>
      </c>
      <c r="F79" s="99" t="s">
        <v>241</v>
      </c>
      <c r="G79" s="599">
        <f>G71+G73+G75+G77</f>
        <v>2330</v>
      </c>
      <c r="H79" s="600">
        <f>H71+H73+H75+H77</f>
        <v>2693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2124</v>
      </c>
      <c r="D82" s="196">
        <v>7269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3534</v>
      </c>
      <c r="D84" s="196">
        <v>4082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5658</v>
      </c>
      <c r="D85" s="598">
        <f>D84+D83+D79</f>
        <v>11351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</v>
      </c>
      <c r="D89" s="196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370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</v>
      </c>
      <c r="D92" s="598">
        <f>SUM(D88:D91)</f>
        <v>385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454</v>
      </c>
      <c r="D93" s="479">
        <v>542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23896</v>
      </c>
      <c r="D94" s="602">
        <f>D65+D76+D85+D92+D93</f>
        <v>23755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27939</v>
      </c>
      <c r="D95" s="604">
        <f>D94+D56</f>
        <v>28125</v>
      </c>
      <c r="E95" s="229" t="s">
        <v>941</v>
      </c>
      <c r="F95" s="489" t="s">
        <v>268</v>
      </c>
      <c r="G95" s="603">
        <f>G37+G40+G56+G79</f>
        <v>27939</v>
      </c>
      <c r="H95" s="604">
        <f>H37+H40+H56+H79</f>
        <v>28125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44584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ПЕТЯ РОГОЗЯНСКА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2" sqref="G22: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228</v>
      </c>
      <c r="D13" s="317">
        <v>211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84</v>
      </c>
      <c r="D15" s="317">
        <v>60</v>
      </c>
      <c r="E15" s="245" t="s">
        <v>79</v>
      </c>
      <c r="F15" s="240" t="s">
        <v>289</v>
      </c>
      <c r="G15" s="316">
        <v>135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135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180</v>
      </c>
      <c r="D19" s="317">
        <v>164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163</v>
      </c>
      <c r="D20" s="317">
        <v>161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501</v>
      </c>
      <c r="D22" s="629">
        <f>SUM(D12:D18)+D19</f>
        <v>439</v>
      </c>
      <c r="E22" s="194" t="s">
        <v>309</v>
      </c>
      <c r="F22" s="237" t="s">
        <v>310</v>
      </c>
      <c r="G22" s="316">
        <v>920</v>
      </c>
      <c r="H22" s="317">
        <v>764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90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709</v>
      </c>
      <c r="H24" s="317">
        <v>932</v>
      </c>
    </row>
    <row r="25" spans="1:8" ht="31.5">
      <c r="A25" s="194" t="s">
        <v>316</v>
      </c>
      <c r="B25" s="237" t="s">
        <v>317</v>
      </c>
      <c r="C25" s="316">
        <v>1094</v>
      </c>
      <c r="D25" s="317">
        <v>898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80</v>
      </c>
      <c r="D26" s="317">
        <v>210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1719</v>
      </c>
      <c r="H27" s="629">
        <f>SUM(H22:H26)</f>
        <v>1696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1176</v>
      </c>
      <c r="D29" s="629">
        <f>SUM(D25:D28)</f>
        <v>1118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1677</v>
      </c>
      <c r="D31" s="635">
        <f>D29+D22</f>
        <v>1557</v>
      </c>
      <c r="E31" s="251" t="s">
        <v>824</v>
      </c>
      <c r="F31" s="266" t="s">
        <v>331</v>
      </c>
      <c r="G31" s="253">
        <f>G16+G18+G27</f>
        <v>1854</v>
      </c>
      <c r="H31" s="254">
        <f>H16+H18+H27</f>
        <v>1696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177</v>
      </c>
      <c r="D33" s="244">
        <f>IF((H31-D31)&gt;0,H31-D31,0)</f>
        <v>139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1677</v>
      </c>
      <c r="D36" s="637">
        <f>D31-D34+D35</f>
        <v>1557</v>
      </c>
      <c r="E36" s="262" t="s">
        <v>346</v>
      </c>
      <c r="F36" s="256" t="s">
        <v>347</v>
      </c>
      <c r="G36" s="267">
        <f>G35-G34+G31</f>
        <v>1854</v>
      </c>
      <c r="H36" s="268">
        <f>H35-H34+H31</f>
        <v>1696</v>
      </c>
    </row>
    <row r="37" spans="1:8" ht="15.75">
      <c r="A37" s="261" t="s">
        <v>348</v>
      </c>
      <c r="B37" s="231" t="s">
        <v>349</v>
      </c>
      <c r="C37" s="634">
        <f>IF((G36-C36)&gt;0,G36-C36,0)</f>
        <v>177</v>
      </c>
      <c r="D37" s="635">
        <f>IF((H36-D36)&gt;0,H36-D36,0)</f>
        <v>139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177</v>
      </c>
      <c r="D42" s="244">
        <f>+IF((H36-D36-D38)&gt;0,H36-D36-D38,0)</f>
        <v>139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177</v>
      </c>
      <c r="D44" s="268">
        <f>IF(H42=0,IF(D42-D43&gt;0,D42-D43+H43,0),IF(H42-H43&lt;0,H43-H42+D42,0))</f>
        <v>139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1854</v>
      </c>
      <c r="D45" s="631">
        <f>D36+D38+D42</f>
        <v>1696</v>
      </c>
      <c r="E45" s="270" t="s">
        <v>373</v>
      </c>
      <c r="F45" s="272" t="s">
        <v>374</v>
      </c>
      <c r="G45" s="630">
        <f>G42+G36</f>
        <v>1854</v>
      </c>
      <c r="H45" s="631">
        <f>H42+H36</f>
        <v>1696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44584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ПЕТЯ РОГОЗЯНСКА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5" sqref="C45: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-97</v>
      </c>
      <c r="D12" s="196">
        <v>-75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-83</v>
      </c>
      <c r="D14" s="196">
        <v>-54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153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-266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-39</v>
      </c>
      <c r="D21" s="659">
        <f>SUM(D11:D20)</f>
        <v>-386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-3171</v>
      </c>
      <c r="D23" s="196">
        <v>-1693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-2360</v>
      </c>
      <c r="D25" s="196">
        <v>-2205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1055</v>
      </c>
      <c r="D27" s="196">
        <v>61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-7569</v>
      </c>
      <c r="D28" s="196">
        <v>-15223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13494</v>
      </c>
      <c r="D29" s="196">
        <v>22176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-3956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1449</v>
      </c>
      <c r="D33" s="659">
        <f>SUM(D23:D32)</f>
        <v>-840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8854</v>
      </c>
      <c r="D37" s="196">
        <v>2658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-9477</v>
      </c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-1086</v>
      </c>
      <c r="D40" s="196">
        <v>-887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6">
        <v>-654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-1714</v>
      </c>
      <c r="D43" s="661">
        <f>SUM(D35:D42)</f>
        <v>1112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-304</v>
      </c>
      <c r="D44" s="307">
        <f>D43+D33+D21</f>
        <v>-114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385</v>
      </c>
      <c r="D45" s="309">
        <v>499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</v>
      </c>
      <c r="D46" s="311">
        <f>D45+D44</f>
        <v>385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44584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ПЕТЯ РОГОЗЯНСКА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2670</v>
      </c>
      <c r="J13" s="584">
        <f>'1-Баланс'!H30+'1-Баланс'!H33</f>
        <v>-30</v>
      </c>
      <c r="K13" s="585"/>
      <c r="L13" s="584">
        <f>SUM(C13:K13)</f>
        <v>3831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2670</v>
      </c>
      <c r="J17" s="653">
        <f t="shared" si="2"/>
        <v>-30</v>
      </c>
      <c r="K17" s="653">
        <f t="shared" si="2"/>
        <v>0</v>
      </c>
      <c r="L17" s="584">
        <f t="shared" si="1"/>
        <v>3831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177</v>
      </c>
      <c r="J18" s="584">
        <f>+'1-Баланс'!G33</f>
        <v>0</v>
      </c>
      <c r="K18" s="585"/>
      <c r="L18" s="584">
        <f t="shared" si="1"/>
        <v>177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2847</v>
      </c>
      <c r="J31" s="653">
        <f t="shared" si="6"/>
        <v>-30</v>
      </c>
      <c r="K31" s="653">
        <f t="shared" si="6"/>
        <v>0</v>
      </c>
      <c r="L31" s="584">
        <f t="shared" si="1"/>
        <v>4008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2847</v>
      </c>
      <c r="J34" s="587">
        <f t="shared" si="7"/>
        <v>-30</v>
      </c>
      <c r="K34" s="587">
        <f t="shared" si="7"/>
        <v>0</v>
      </c>
      <c r="L34" s="651">
        <f t="shared" si="1"/>
        <v>4008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44584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ПЕТЯ РОГОЗЯНСКА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A63" sqref="A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2554</v>
      </c>
      <c r="D12" s="92">
        <v>100</v>
      </c>
      <c r="E12" s="92"/>
      <c r="F12" s="469">
        <f>C12-E12</f>
        <v>2554</v>
      </c>
    </row>
    <row r="13" spans="1:6" ht="15.75">
      <c r="A13" s="679" t="s">
        <v>1000</v>
      </c>
      <c r="B13" s="680"/>
      <c r="C13" s="92">
        <v>617</v>
      </c>
      <c r="D13" s="92">
        <v>100</v>
      </c>
      <c r="E13" s="92"/>
      <c r="F13" s="469">
        <f aca="true" t="shared" si="0" ref="F13:F26">C13-E13</f>
        <v>617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3171</v>
      </c>
      <c r="D27" s="472"/>
      <c r="E27" s="472">
        <f>SUM(E12:E26)</f>
        <v>0</v>
      </c>
      <c r="F27" s="472">
        <f>SUM(F12:F26)</f>
        <v>3171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5658</v>
      </c>
      <c r="D63" s="701"/>
      <c r="E63" s="92">
        <v>5361</v>
      </c>
      <c r="F63" s="469">
        <f>C63-E63</f>
        <v>297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5658</v>
      </c>
      <c r="D78" s="472"/>
      <c r="E78" s="472">
        <f>SUM(E63:E77)</f>
        <v>5361</v>
      </c>
      <c r="F78" s="472">
        <f>SUM(F63:F77)</f>
        <v>297</v>
      </c>
    </row>
    <row r="79" spans="1:6" ht="15.75">
      <c r="A79" s="513" t="s">
        <v>801</v>
      </c>
      <c r="B79" s="510" t="s">
        <v>802</v>
      </c>
      <c r="C79" s="472">
        <f>C78+C61+C44+C27</f>
        <v>8829</v>
      </c>
      <c r="D79" s="472"/>
      <c r="E79" s="472">
        <f>E78+E61+E44+E27</f>
        <v>5361</v>
      </c>
      <c r="F79" s="472">
        <f>F78+F61+F44+F27</f>
        <v>3468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44584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ПЕТЯ РОГОЗЯНСКА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D35" sqref="D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2">D12+E12-F12</f>
        <v>36</v>
      </c>
      <c r="H12" s="328"/>
      <c r="I12" s="328"/>
      <c r="J12" s="329">
        <f aca="true" t="shared" si="3" ref="J12:J42">G12+H12-I12</f>
        <v>36</v>
      </c>
      <c r="K12" s="328">
        <v>15</v>
      </c>
      <c r="L12" s="328">
        <v>1</v>
      </c>
      <c r="M12" s="328"/>
      <c r="N12" s="329">
        <f aca="true" t="shared" si="4" ref="N12:N42">K12+L12-M12</f>
        <v>16</v>
      </c>
      <c r="O12" s="328">
        <v>2</v>
      </c>
      <c r="P12" s="328"/>
      <c r="Q12" s="329">
        <f t="shared" si="0"/>
        <v>18</v>
      </c>
      <c r="R12" s="340">
        <f t="shared" si="1"/>
        <v>18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2</v>
      </c>
      <c r="P19" s="330">
        <f>SUM(P11:P18)</f>
        <v>0</v>
      </c>
      <c r="Q19" s="329">
        <f t="shared" si="0"/>
        <v>18</v>
      </c>
      <c r="R19" s="340">
        <f t="shared" si="1"/>
        <v>40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828</v>
      </c>
      <c r="E27" s="328"/>
      <c r="F27" s="328"/>
      <c r="G27" s="329">
        <f t="shared" si="2"/>
        <v>828</v>
      </c>
      <c r="H27" s="328"/>
      <c r="I27" s="328"/>
      <c r="J27" s="329">
        <f t="shared" si="3"/>
        <v>828</v>
      </c>
      <c r="K27" s="328"/>
      <c r="L27" s="328">
        <v>4</v>
      </c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824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828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828</v>
      </c>
      <c r="H28" s="332">
        <f t="shared" si="5"/>
        <v>0</v>
      </c>
      <c r="I28" s="332">
        <f t="shared" si="5"/>
        <v>0</v>
      </c>
      <c r="J28" s="333">
        <f t="shared" si="3"/>
        <v>828</v>
      </c>
      <c r="K28" s="332">
        <f t="shared" si="5"/>
        <v>0</v>
      </c>
      <c r="L28" s="332">
        <f t="shared" si="5"/>
        <v>4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824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3508</v>
      </c>
      <c r="E30" s="335">
        <f aca="true" t="shared" si="6" ref="E30:P30">SUM(E31:E34)</f>
        <v>3171</v>
      </c>
      <c r="F30" s="335">
        <f t="shared" si="6"/>
        <v>5000</v>
      </c>
      <c r="G30" s="336">
        <f t="shared" si="2"/>
        <v>1679</v>
      </c>
      <c r="H30" s="335">
        <f t="shared" si="6"/>
        <v>1500</v>
      </c>
      <c r="I30" s="335">
        <f t="shared" si="6"/>
        <v>0</v>
      </c>
      <c r="J30" s="336">
        <f t="shared" si="3"/>
        <v>3179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3179</v>
      </c>
    </row>
    <row r="31" spans="1:18" ht="15.75">
      <c r="A31" s="339"/>
      <c r="B31" s="321" t="s">
        <v>108</v>
      </c>
      <c r="C31" s="152" t="s">
        <v>563</v>
      </c>
      <c r="D31" s="328">
        <v>3500</v>
      </c>
      <c r="E31" s="328">
        <v>3171</v>
      </c>
      <c r="F31" s="328">
        <v>5000</v>
      </c>
      <c r="G31" s="329">
        <f t="shared" si="2"/>
        <v>1671</v>
      </c>
      <c r="H31" s="328">
        <v>1500</v>
      </c>
      <c r="I31" s="328"/>
      <c r="J31" s="329">
        <f t="shared" si="3"/>
        <v>3171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3171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8</v>
      </c>
      <c r="E34" s="328"/>
      <c r="F34" s="328"/>
      <c r="G34" s="329">
        <f t="shared" si="2"/>
        <v>8</v>
      </c>
      <c r="H34" s="328"/>
      <c r="I34" s="328"/>
      <c r="J34" s="329">
        <f t="shared" si="3"/>
        <v>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3508</v>
      </c>
      <c r="E41" s="330">
        <f aca="true" t="shared" si="10" ref="E41:P41">E30+E35+E40</f>
        <v>3171</v>
      </c>
      <c r="F41" s="330">
        <f t="shared" si="10"/>
        <v>5000</v>
      </c>
      <c r="G41" s="329">
        <f t="shared" si="2"/>
        <v>1679</v>
      </c>
      <c r="H41" s="330">
        <f t="shared" si="10"/>
        <v>1500</v>
      </c>
      <c r="I41" s="330">
        <f t="shared" si="10"/>
        <v>0</v>
      </c>
      <c r="J41" s="329">
        <f t="shared" si="3"/>
        <v>3179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3179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4394</v>
      </c>
      <c r="E43" s="349">
        <f>E19+E20+E22+E28+E41+E42</f>
        <v>3171</v>
      </c>
      <c r="F43" s="349">
        <f aca="true" t="shared" si="11" ref="F43:R43">F19+F20+F22+F28+F41+F42</f>
        <v>5000</v>
      </c>
      <c r="G43" s="349">
        <f t="shared" si="11"/>
        <v>2565</v>
      </c>
      <c r="H43" s="349">
        <f t="shared" si="11"/>
        <v>1500</v>
      </c>
      <c r="I43" s="349">
        <f t="shared" si="11"/>
        <v>0</v>
      </c>
      <c r="J43" s="349">
        <f t="shared" si="11"/>
        <v>4065</v>
      </c>
      <c r="K43" s="349">
        <f t="shared" si="11"/>
        <v>15</v>
      </c>
      <c r="L43" s="349">
        <f t="shared" si="11"/>
        <v>5</v>
      </c>
      <c r="M43" s="349">
        <f t="shared" si="11"/>
        <v>0</v>
      </c>
      <c r="N43" s="349">
        <f t="shared" si="11"/>
        <v>20</v>
      </c>
      <c r="O43" s="349">
        <f t="shared" si="11"/>
        <v>2</v>
      </c>
      <c r="P43" s="349">
        <f t="shared" si="11"/>
        <v>0</v>
      </c>
      <c r="Q43" s="349">
        <f t="shared" si="11"/>
        <v>22</v>
      </c>
      <c r="R43" s="350">
        <f t="shared" si="11"/>
        <v>4043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44584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ПЕТЯ РОГОЗЯНСКА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3" sqref="C93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365</v>
      </c>
      <c r="D18" s="362">
        <f>+D19+D20</f>
        <v>89</v>
      </c>
      <c r="E18" s="369">
        <f t="shared" si="0"/>
        <v>276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365</v>
      </c>
      <c r="D20" s="368">
        <v>89</v>
      </c>
      <c r="E20" s="369">
        <f t="shared" si="0"/>
        <v>276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365</v>
      </c>
      <c r="D21" s="440">
        <f>D13+D17+D18</f>
        <v>89</v>
      </c>
      <c r="E21" s="441">
        <f>E13+E17+E18</f>
        <v>276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</v>
      </c>
      <c r="D26" s="362">
        <f>SUM(D27:D29)</f>
        <v>12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</v>
      </c>
      <c r="D29" s="368">
        <v>12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4601</v>
      </c>
      <c r="D31" s="368">
        <v>4601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13083</v>
      </c>
      <c r="D32" s="368">
        <v>13083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17703</v>
      </c>
      <c r="D45" s="438">
        <f>D26+D30+D31+D33+D32+D34+D35+D40</f>
        <v>17703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18068</v>
      </c>
      <c r="D46" s="444">
        <f>D45+D23+D21+D11</f>
        <v>17792</v>
      </c>
      <c r="E46" s="445">
        <f>E45+E23+E21+E11</f>
        <v>276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</v>
      </c>
      <c r="D70" s="197"/>
      <c r="E70" s="136">
        <f t="shared" si="1"/>
        <v>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</v>
      </c>
      <c r="D76" s="197"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</v>
      </c>
      <c r="D82" s="138">
        <f>SUM(D83:D86)</f>
        <v>10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</v>
      </c>
      <c r="D84" s="197">
        <v>10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2317</v>
      </c>
      <c r="D87" s="134">
        <f>SUM(D88:D92)+D96</f>
        <v>2317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2304</v>
      </c>
      <c r="D88" s="197">
        <v>2304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2330</v>
      </c>
      <c r="D98" s="433">
        <f>D87+D82+D77+D73+D97</f>
        <v>2330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23851</v>
      </c>
      <c r="D99" s="427">
        <f>D98+D70+D68</f>
        <v>2330</v>
      </c>
      <c r="E99" s="427">
        <f>E98+E70+E68</f>
        <v>21521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44584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ПЕТЯ РОГОЗЯНСКА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1552000+250000</f>
        <v>1802000</v>
      </c>
      <c r="D13" s="449"/>
      <c r="E13" s="449"/>
      <c r="F13" s="449">
        <v>3171</v>
      </c>
      <c r="G13" s="449"/>
      <c r="H13" s="449"/>
      <c r="I13" s="450">
        <f>F13+G13-H13</f>
        <v>3171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8557</v>
      </c>
      <c r="D17" s="449"/>
      <c r="E17" s="449"/>
      <c r="F17" s="449">
        <v>8</v>
      </c>
      <c r="G17" s="449"/>
      <c r="H17" s="449"/>
      <c r="I17" s="450">
        <f t="shared" si="0"/>
        <v>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1810557</v>
      </c>
      <c r="D18" s="456">
        <f t="shared" si="1"/>
        <v>0</v>
      </c>
      <c r="E18" s="456">
        <f t="shared" si="1"/>
        <v>0</v>
      </c>
      <c r="F18" s="456">
        <f t="shared" si="1"/>
        <v>3179</v>
      </c>
      <c r="G18" s="456">
        <f t="shared" si="1"/>
        <v>0</v>
      </c>
      <c r="H18" s="456">
        <f t="shared" si="1"/>
        <v>0</v>
      </c>
      <c r="I18" s="457">
        <f t="shared" si="0"/>
        <v>3179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1194820</v>
      </c>
      <c r="D20" s="449"/>
      <c r="E20" s="449"/>
      <c r="F20" s="449">
        <v>4799</v>
      </c>
      <c r="G20" s="449">
        <v>639</v>
      </c>
      <c r="H20" s="449">
        <v>75</v>
      </c>
      <c r="I20" s="450">
        <f t="shared" si="0"/>
        <v>5363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180249</v>
      </c>
      <c r="D26" s="449"/>
      <c r="E26" s="449"/>
      <c r="F26" s="449">
        <v>284</v>
      </c>
      <c r="G26" s="449">
        <v>16</v>
      </c>
      <c r="H26" s="449">
        <v>5</v>
      </c>
      <c r="I26" s="450">
        <f t="shared" si="0"/>
        <v>295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1375069</v>
      </c>
      <c r="D27" s="456">
        <f t="shared" si="2"/>
        <v>0</v>
      </c>
      <c r="E27" s="456">
        <f t="shared" si="2"/>
        <v>0</v>
      </c>
      <c r="F27" s="456">
        <f t="shared" si="2"/>
        <v>5083</v>
      </c>
      <c r="G27" s="456">
        <f t="shared" si="2"/>
        <v>655</v>
      </c>
      <c r="H27" s="456">
        <f t="shared" si="2"/>
        <v>80</v>
      </c>
      <c r="I27" s="457">
        <f t="shared" si="0"/>
        <v>5658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44584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ПЕТЯ РОГОЗЯНСКА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2021-12-10T13:26:48Z</cp:lastPrinted>
  <dcterms:created xsi:type="dcterms:W3CDTF">2006-09-16T00:00:00Z</dcterms:created>
  <dcterms:modified xsi:type="dcterms:W3CDTF">2022-01-27T13:45:38Z</dcterms:modified>
  <cp:category/>
  <cp:version/>
  <cp:contentType/>
  <cp:contentStatus/>
</cp:coreProperties>
</file>