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<sst xmlns="http://schemas.openxmlformats.org/spreadsheetml/2006/main" count="1996" uniqueCount="693">
  <si>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</si>
  <si>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</si>
  <si>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</si>
  <si>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</si>
  <si>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</si>
  <si>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</si>
  <si>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</si>
  <si>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</si>
  <si>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</si>
  <si>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</si>
  <si>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</si>
  <si>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</si>
  <si>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</si>
  <si>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</si>
  <si>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</si>
  <si>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</si>
  <si>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</si>
  <si>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</si>
  <si>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</si>
  <si>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</si>
  <si>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</si>
  <si>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</si>
  <si>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</si>
  <si>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</si>
  <si>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</si>
  <si>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</si>
  <si>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</si>
  <si>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</si>
  <si>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</si>
  <si>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</si>
  <si>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</si>
  <si>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</si>
  <si>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</si>
  <si>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</si>
  <si>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</si>
  <si>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</si>
  <si>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</si>
  <si>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</si>
  <si>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</si>
  <si>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</si>
  <si>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</si>
  <si>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</si>
  <si>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</si>
  <si>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</si>
  <si>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</si>
  <si>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</si>
  <si>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</si>
  <si>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</si>
  <si>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</si>
  <si>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</si>
  <si>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</si>
  <si>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</si>
  <si>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</si>
  <si>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</si>
  <si>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</si>
  <si>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</si>
  <si>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</si>
  <si>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</si>
  <si>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</si>
  <si>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</si>
  <si>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</si>
  <si>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</si>
  <si>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</si>
  <si>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</si>
  <si>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</si>
  <si>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</si>
  <si>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</si>
  <si>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</si>
  <si>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</si>
  <si>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</si>
  <si>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</si>
  <si>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</si>
  <si>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</si>
  <si>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</si>
  <si>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</si>
  <si>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</si>
  <si>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</si>
  <si>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</si>
  <si>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</si>
  <si>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</si>
  <si>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</si>
  <si>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</si>
  <si>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</si>
  <si>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</si>
  <si>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</si>
  <si>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</si>
  <si>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</si>
  <si>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</si>
  <si>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</si>
  <si>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</si>
  <si>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</si>
  <si>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</si>
  <si>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</si>
  <si>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</si>
  <si>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</si>
  <si>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</si>
  <si>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</si>
  <si>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</si>
  <si>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</si>
  <si>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</si>
  <si>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</si>
  <si>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</si>
  <si>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</si>
  <si>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</si>
  <si>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</si>
  <si>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</si>
  <si>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</si>
  <si>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</si>
  <si>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</si>
  <si>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</si>
  <si>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</si>
  <si>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</si>
  <si>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</si>
  <si>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</si>
  <si>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</si>
  <si>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</si>
  <si>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</si>
  <si>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</si>
  <si>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</si>
  <si>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</si>
  <si>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</si>
  <si>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</si>
  <si>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</si>
  <si>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</si>
  <si>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</si>
  <si>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</si>
  <si>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</si>
  <si>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</si>
  <si>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</si>
  <si>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</si>
  <si>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</si>
  <si>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</si>
  <si>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</si>
  <si>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</si>
  <si>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</si>
  <si>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</si>
  <si>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</si>
  <si>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</si>
  <si>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</si>
  <si>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</si>
  <si>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</si>
  <si>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</si>
  <si>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</si>
  <si>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</si>
  <si>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</si>
  <si>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</si>
  <si>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</si>
  <si>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</si>
  <si>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</si>
  <si>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</si>
  <si>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</si>
  <si>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</si>
  <si>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</si>
  <si>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</si>
  <si>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</si>
  <si>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</si>
  <si>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</si>
  <si>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</si>
  <si>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</si>
  <si>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</si>
  <si>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</si>
  <si>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</si>
  <si>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</si>
  <si>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</si>
  <si>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</si>
  <si>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</si>
  <si>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</si>
  <si>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</si>
  <si>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</si>
  <si>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</si>
  <si>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</si>
  <si>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</si>
  <si>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</si>
  <si>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</si>
  <si>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</si>
  <si>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</si>
  <si>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</si>
  <si>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</si>
  <si>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</si>
  <si>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</si>
  <si>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</si>
  <si>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</si>
  <si>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</si>
  <si>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</si>
  <si>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</si>
  <si>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</si>
  <si>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</si>
  <si>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</si>
  <si>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</si>
  <si>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</si>
  <si>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</si>
  <si>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</si>
  <si>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</si>
  <si>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</si>
  <si>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</si>
  <si>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</si>
  <si>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</si>
  <si>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</si>
  <si>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</si>
  <si>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</si>
  <si>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</si>
  <si>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</si>
  <si>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</si>
  <si>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</si>
  <si>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</si>
  <si>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</si>
  <si>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</si>
  <si>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</si>
  <si>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</si>
  <si>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</si>
  <si>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</si>
  <si>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</si>
  <si>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</si>
  <si>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</si>
  <si>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</si>
  <si>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</si>
  <si>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</si>
  <si>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</si>
  <si>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</si>
  <si>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</si>
  <si>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</si>
  <si>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</si>
  <si>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</si>
  <si>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</si>
  <si>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</si>
  <si>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</si>
  <si>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</si>
  <si>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</si>
  <si>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</si>
  <si>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</si>
  <si>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</si>
  <si>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</si>
  <si>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</si>
  <si>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</si>
  <si>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</si>
  <si>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</si>
  <si>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</si>
  <si>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</si>
  <si>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</si>
  <si>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</si>
  <si>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</si>
  <si>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</si>
  <si>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</si>
  <si>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</si>
  <si>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</si>
  <si>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</si>
  <si>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</si>
  <si>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</si>
  <si>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</si>
  <si>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</si>
  <si>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</si>
  <si>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</si>
  <si>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</si>
  <si>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</si>
  <si>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</si>
  <si>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</si>
  <si>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</si>
  <si>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</si>
  <si>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</si>
  <si>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</si>
  <si>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</si>
  <si>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</si>
  <si>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</si>
  <si>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</si>
  <si>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</si>
  <si>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</si>
  <si>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</si>
  <si>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</si>
  <si>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</si>
  <si>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</si>
  <si>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</si>
  <si>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</si>
  <si>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</si>
  <si>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</si>
  <si>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</si>
  <si>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</si>
  <si>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</si>
  <si>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</si>
  <si>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</si>
  <si>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</si>
  <si>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</si>
  <si>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</si>
  <si>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</si>
  <si>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</si>
  <si>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</si>
  <si>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</si>
  <si>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</si>
  <si>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</si>
  <si>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</si>
  <si>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</si>
  <si>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</si>
  <si>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</si>
  <si>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</si>
  <si>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</si>
  <si>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</si>
  <si>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</si>
  <si>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</si>
  <si>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</si>
  <si>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</si>
  <si>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</si>
  <si>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</si>
  <si>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</si>
  <si>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</si>
  <si>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</si>
  <si>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</si>
  <si>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</si>
  <si>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</si>
  <si>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</si>
  <si>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</si>
  <si>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</si>
  <si>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</si>
  <si>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</si>
  <si>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</si>
  <si>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</si>
  <si>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</si>
  <si>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</si>
  <si>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</si>
  <si>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</si>
  <si>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</si>
  <si>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</si>
  <si>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</si>
  <si>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</si>
  <si>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</si>
  <si>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</si>
  <si>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</si>
  <si>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</si>
  <si>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</si>
  <si>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</si>
  <si>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</si>
  <si>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</si>
  <si>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</si>
  <si>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</si>
  <si>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</si>
  <si>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</si>
  <si>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</si>
  <si>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</si>
  <si>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</si>
  <si>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</si>
  <si>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</si>
  <si>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</si>
  <si>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</si>
  <si>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</si>
  <si>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</si>
  <si>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</si>
  <si>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</si>
  <si>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</si>
  <si>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</si>
  <si>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</si>
  <si>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</si>
  <si>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</si>
  <si>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</si>
  <si>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</si>
  <si>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</si>
  <si>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</si>
  <si>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</si>
  <si>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</si>
  <si>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</si>
  <si>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</si>
  <si>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</si>
  <si>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</si>
  <si>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</si>
  <si>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</si>
  <si>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</si>
  <si>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</si>
  <si>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</si>
  <si>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</si>
  <si>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</si>
  <si>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</si>
  <si>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</si>
  <si>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</si>
  <si>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</si>
  <si>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</si>
  <si>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</si>
  <si>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</si>
  <si>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</si>
  <si>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</si>
  <si>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</si>
  <si>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</si>
  <si>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</si>
  <si>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</si>
  <si>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</si>
  <si>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</si>
  <si>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</si>
  <si>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</si>
  <si>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</si>
  <si>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</si>
  <si>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</si>
  <si>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</si>
  <si>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</si>
  <si>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</si>
  <si>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</si>
  <si>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</si>
  <si>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</si>
  <si>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</si>
  <si>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</si>
  <si>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</si>
  <si>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</si>
  <si>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</si>
  <si>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</si>
  <si>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</si>
  <si>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</si>
  <si>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</si>
  <si>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</si>
  <si>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</si>
  <si>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</si>
  <si>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</si>
  <si>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</si>
  <si>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</si>
  <si>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</si>
  <si>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</si>
  <si>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</si>
  <si>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</si>
  <si>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</si>
  <si>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</si>
  <si>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</si>
  <si>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</si>
  <si>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</si>
  <si>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</si>
  <si>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</si>
  <si>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</si>
  <si>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</si>
  <si>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</si>
  <si>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</si>
  <si>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</si>
  <si>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</si>
  <si>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</si>
  <si>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</si>
  <si>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</si>
  <si>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</si>
  <si>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</si>
  <si>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</si>
  <si>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</si>
  <si>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</si>
  <si>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</si>
  <si>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</si>
  <si>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</si>
  <si>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</si>
  <si>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</si>
  <si>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</si>
  <si>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</si>
  <si>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</si>
  <si>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</si>
  <si>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</si>
  <si>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</si>
  <si>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</si>
  <si>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</si>
  <si>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</si>
  <si>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</si>
  <si>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</si>
  <si>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</si>
  <si>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</si>
  <si>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</si>
  <si>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</si>
  <si>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</si>
  <si>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</si>
  <si>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</si>
  <si>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</si>
  <si>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</si>
  <si>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</si>
  <si>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</si>
  <si>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</si>
  <si>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</si>
  <si>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</si>
  <si>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</si>
  <si>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</si>
  <si>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</si>
  <si>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</si>
  <si>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</si>
  <si>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</si>
  <si>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</si>
  <si>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</si>
  <si>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</si>
  <si>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</si>
  <si>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</si>
  <si>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</si>
  <si>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</si>
  <si>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</si>
  <si>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</si>
  <si>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</si>
  <si>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</si>
  <si>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</si>
  <si>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</si>
  <si>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</si>
  <si>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</si>
  <si>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</si>
  <si>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</si>
  <si>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</si>
  <si>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</si>
  <si>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</si>
  <si>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</si>
  <si>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</si>
  <si>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</si>
  <si>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</si>
  <si>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</si>
  <si>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</si>
  <si>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</si>
  <si>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</si>
  <si>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</si>
  <si>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</si>
  <si>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</si>
  <si>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</si>
  <si>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</si>
  <si>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</si>
  <si>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</si>
  <si>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</si>
  <si>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</si>
  <si>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</si>
  <si>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</si>
  <si>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</si>
  <si>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</si>
  <si>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</si>
  <si>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</si>
  <si>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</si>
  <si>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</si>
  <si>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</si>
  <si>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</si>
  <si>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</si>
  <si>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</si>
  <si>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</si>
  <si>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</si>
  <si>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</si>
  <si>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</si>
  <si>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</si>
  <si>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</si>
  <si>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</si>
  <si>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</si>
  <si>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</si>
  <si>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</si>
  <si>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</si>
  <si>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</si>
  <si>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</si>
  <si>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</si>
  <si>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</si>
  <si>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</si>
  <si>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</si>
  <si>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</si>
  <si>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</si>
  <si>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</si>
  <si>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</si>
  <si>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</si>
  <si>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</si>
  <si>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</si>
  <si>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</si>
  <si>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</si>
  <si>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</si>
  <si>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</si>
  <si>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</si>
  <si>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</si>
  <si>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</si>
  <si>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</si>
  <si>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</si>
  <si>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</si>
  <si>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</si>
  <si>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</si>
  <si>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</si>
  <si>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</si>
  <si>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</si>
  <si>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</si>
  <si>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</si>
  <si>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</si>
  <si>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</si>
  <si>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</si>
  <si>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</si>
  <si>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</si>
  <si>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</si>
  <si>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</si>
  <si>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</si>
  <si>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</si>
  <si>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</si>
  <si>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</si>
  <si>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</si>
  <si>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</si>
  <si>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</si>
  <si>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</si>
  <si>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</si>
  <si>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</si>
  <si>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</si>
  <si>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</si>
  <si>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</si>
  <si>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</si>
  <si>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</si>
  <si>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</si>
  <si>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</si>
  <si>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</si>
  <si>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</si>
  <si>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</si>
  <si>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</si>
  <si>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</si>
  <si>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</si>
  <si>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</si>
  <si>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</si>
  <si>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</si>
  <si>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</si>
  <si>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</si>
  <si>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</si>
  <si>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</si>
  <si>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</si>
  <si>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</si>
  <si>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</si>
  <si>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</si>
  <si>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</si>
  <si>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</si>
  <si>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</si>
  <si>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</si>
  <si>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</si>
  <si>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</si>
  <si>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</si>
  <si>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</si>
  <si>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</si>
  <si>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</si>
  <si>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</si>
  <si>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</si>
  <si>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</si>
  <si>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</si>
  <si>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</si>
  <si>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</si>
  <si>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</si>
  <si>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</si>
  <si>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</si>
  <si>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</si>
  <si>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</si>
  <si>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</si>
  <si>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</si>
  <si>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</si>
  <si>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</si>
  <si>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</si>
  <si>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</si>
  <si>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</si>
  <si>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</si>
  <si>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</si>
  <si>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</si>
  <si>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</si>
  <si>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</si>
  <si>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</si>
  <si>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</si>
  <si>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</si>
  <si>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</si>
  <si>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</si>
  <si>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</si>
  <si>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</si>
  <si>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</si>
  <si>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</si>
  <si>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</si>
  <si>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</si>
  <si>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</si>
  <si>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</si>
  <si>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</si>
  <si>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</si>
  <si>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</si>
  <si>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</si>
  <si>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</si>
  <si>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</si>
  <si>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</si>
  <si>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</si>
  <si>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</si>
  <si>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</si>
  <si>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</si>
  <si>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</si>
  <si>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</si>
  <si>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</si>
  <si>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</si>
  <si>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</si>
  <si>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</si>
  <si>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</si>
  <si>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</si>
  <si>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</si>
  <si>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</si>
  <si>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</si>
  <si>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</si>
  <si>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</si>
  <si>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</si>
  <si>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</si>
  <si>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</si>
  <si>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</si>
  <si>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</si>
  <si>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</si>
  <si>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</si>
  <si>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</si>
  <si>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</si>
  <si>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</si>
  <si>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</si>
  <si>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</si>
  <si>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</si>
  <si>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</si>
  <si>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</si>
  <si>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гр. Варна, р-н Одесос, ул. Шипка № 10, ет. 5</t>
  </si>
  <si>
    <t>Кремена Георгиева Иванова</t>
  </si>
  <si>
    <t>Изпълнителен директор</t>
  </si>
  <si>
    <t>gmr.reit@gmr-reit.com</t>
  </si>
  <si>
    <t>www.gmr-reit.com</t>
  </si>
  <si>
    <t>"ИНВЕСТОР.БГ" АД</t>
  </si>
  <si>
    <t>+359883452002; +359882 533 006;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</si>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</sst>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44651</v>
      </c>
    </row>
    <row r="2" spans="1:27" ht="15.75">
      <c r="A2" s="466" t="s">
        <v>678</v>
      </c>
      <c r="B2" s="461"/>
      <c r="Z2" s="476">
        <v>2</v>
      </c>
      <c r="AA2" s="477">
        <f>IF(ISBLANK(_pdeReportingDate),"",_pdeReportingDate)</f>
        <v>44671</v>
      </c>
    </row>
    <row r="3" spans="1:27" ht="15.75">
      <c r="A3" s="462" t="s">
        <v>653</v>
      </c>
      <c r="B3" s="463"/>
      <c r="Z3" s="476">
        <v>3</v>
      </c>
      <c r="AA3" s="477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688</v>
      </c>
    </row>
    <row r="24" spans="1:2" ht="15.75">
      <c r="A24" s="10" t="s">
        <v>612</v>
      </c>
      <c r="B24" s="479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A44" sqref="A4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867</v>
      </c>
      <c r="D21" s="268">
        <v>867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65</v>
      </c>
      <c r="H24" s="137">
        <v>65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62</v>
      </c>
      <c r="H28" s="375">
        <f>SUM(H29:H31)</f>
        <v>15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62</v>
      </c>
      <c r="H29" s="137">
        <v>15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</v>
      </c>
      <c r="H32" s="137">
        <v>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75</v>
      </c>
      <c r="H34" s="377">
        <f>H28+H32+H33</f>
        <v>62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865</v>
      </c>
      <c r="H37" s="379">
        <f>H26+H18+H34</f>
        <v>852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867</v>
      </c>
      <c r="D56" s="381">
        <f>D20+D21+D22+D28+D33+D46+D52+D54+D55</f>
        <v>867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</v>
      </c>
      <c r="H61" s="375">
        <f>SUM(H62:H68)</f>
        <v>14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3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>
        <f>41+16</f>
        <v>57</v>
      </c>
      <c r="H69" s="137">
        <f>41+16</f>
        <v>57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68</v>
      </c>
      <c r="H71" s="377">
        <f>H59+H60+H61+H69+H70</f>
        <v>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68</v>
      </c>
      <c r="H79" s="379">
        <f>H71+H73+H75+H77</f>
        <v>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62</v>
      </c>
      <c r="D89" s="137">
        <v>55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62</v>
      </c>
      <c r="D92" s="377">
        <f>SUM(D88:D91)</f>
        <v>55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66</v>
      </c>
      <c r="D94" s="381">
        <f>D65+D76+D85+D92+D93</f>
        <v>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933</v>
      </c>
      <c r="D95" s="383">
        <f>D94+D56</f>
        <v>923</v>
      </c>
      <c r="E95" s="169" t="s">
        <v>633</v>
      </c>
      <c r="F95" s="280" t="s">
        <v>268</v>
      </c>
      <c r="G95" s="382">
        <f>G37+G40+G56+G79</f>
        <v>933</v>
      </c>
      <c r="H95" s="383">
        <f>H37+H40+H56+H79</f>
        <v>923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1">
        <f>pdeReportingDate</f>
        <v>44671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668</v>
      </c>
      <c r="C103" s="480"/>
      <c r="D103" s="480"/>
      <c r="E103" s="480"/>
      <c r="M103" s="85"/>
    </row>
    <row r="104" spans="1:5" ht="21.75" customHeight="1">
      <c r="A104" s="473"/>
      <c r="B104" s="480" t="s">
        <v>668</v>
      </c>
      <c r="C104" s="480"/>
      <c r="D104" s="480"/>
      <c r="E104" s="480"/>
    </row>
    <row r="105" spans="1:13" ht="21.75" customHeight="1">
      <c r="A105" s="473"/>
      <c r="B105" s="480" t="s">
        <v>668</v>
      </c>
      <c r="C105" s="480"/>
      <c r="D105" s="480"/>
      <c r="E105" s="480"/>
      <c r="M105" s="85"/>
    </row>
    <row r="106" spans="1:5" ht="21.75" customHeight="1">
      <c r="A106" s="473"/>
      <c r="B106" s="480" t="s">
        <v>668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35" sqref="G3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47</v>
      </c>
      <c r="H14" s="257">
        <v>36</v>
      </c>
    </row>
    <row r="15" spans="1:8" ht="15.75">
      <c r="A15" s="135" t="s">
        <v>287</v>
      </c>
      <c r="B15" s="131" t="s">
        <v>288</v>
      </c>
      <c r="C15" s="256">
        <v>19</v>
      </c>
      <c r="D15" s="257">
        <v>19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4</v>
      </c>
      <c r="E16" s="176" t="s">
        <v>52</v>
      </c>
      <c r="F16" s="204" t="s">
        <v>292</v>
      </c>
      <c r="G16" s="407">
        <f>SUM(G12:G15)</f>
        <v>47</v>
      </c>
      <c r="H16" s="408">
        <f>SUM(H12:H15)</f>
        <v>36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</v>
      </c>
      <c r="D22" s="408">
        <f>SUM(D12:D18)+D19</f>
        <v>34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</v>
      </c>
      <c r="D31" s="414">
        <f>D29+D22</f>
        <v>34</v>
      </c>
      <c r="E31" s="191" t="s">
        <v>548</v>
      </c>
      <c r="F31" s="206" t="s">
        <v>331</v>
      </c>
      <c r="G31" s="193">
        <f>G16+G18+G27</f>
        <v>47</v>
      </c>
      <c r="H31" s="194">
        <f>H16+H18+H27</f>
        <v>36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</v>
      </c>
      <c r="D33" s="184">
        <f>IF((H31-D31)&gt;0,H31-D31,0)</f>
        <v>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</v>
      </c>
      <c r="D36" s="416">
        <f>D31-D34+D35</f>
        <v>34</v>
      </c>
      <c r="E36" s="202" t="s">
        <v>346</v>
      </c>
      <c r="F36" s="196" t="s">
        <v>347</v>
      </c>
      <c r="G36" s="207">
        <f>G35-G34+G31</f>
        <v>47</v>
      </c>
      <c r="H36" s="208">
        <f>H35-H34+H31</f>
        <v>36</v>
      </c>
    </row>
    <row r="37" spans="1:8" ht="15.75">
      <c r="A37" s="201" t="s">
        <v>348</v>
      </c>
      <c r="B37" s="171" t="s">
        <v>349</v>
      </c>
      <c r="C37" s="413">
        <f>IF((G36-C36)&gt;0,G36-C36,0)</f>
        <v>13</v>
      </c>
      <c r="D37" s="414">
        <f>IF((H36-D36)&gt;0,H36-D36,0)</f>
        <v>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</v>
      </c>
      <c r="D42" s="184">
        <f>+IF((H36-D36-D38)&gt;0,H36-D36-D38,0)</f>
        <v>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</v>
      </c>
      <c r="D44" s="208">
        <f>IF(H42=0,IF(D42-D43&gt;0,D42-D43+H43,0),IF(H42-H43&lt;0,H43-H42+D42,0))</f>
        <v>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47</v>
      </c>
      <c r="D45" s="410">
        <f>D36+D38+D42</f>
        <v>36</v>
      </c>
      <c r="E45" s="210" t="s">
        <v>373</v>
      </c>
      <c r="F45" s="212" t="s">
        <v>374</v>
      </c>
      <c r="G45" s="409">
        <f>G42+G36</f>
        <v>47</v>
      </c>
      <c r="H45" s="410">
        <f>H42+H36</f>
        <v>36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1">
        <f>pdeReportingDate</f>
        <v>44671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25" sqref="F2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61</v>
      </c>
      <c r="D11" s="137">
        <v>45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</v>
      </c>
      <c r="D12" s="137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7">
        <v>-22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</v>
      </c>
      <c r="D21" s="438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</v>
      </c>
      <c r="D44" s="247">
        <f>D43+D33+D21</f>
        <v>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56</v>
      </c>
      <c r="D45" s="249">
        <v>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62</v>
      </c>
      <c r="D46" s="251">
        <f>D45+D44</f>
        <v>56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1">
        <f>pdeReportingDate</f>
        <v>44671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3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3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3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3">
      <selection activeCell="I42" sqref="I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65</v>
      </c>
      <c r="H13" s="364"/>
      <c r="I13" s="363">
        <f>'1-Баланс'!H29+'1-Баланс'!H32</f>
        <v>62</v>
      </c>
      <c r="J13" s="363">
        <f>'1-Баланс'!H30+'1-Баланс'!H33</f>
        <v>0</v>
      </c>
      <c r="K13" s="364"/>
      <c r="L13" s="363">
        <f>SUM(C13:K13)</f>
        <v>852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65</v>
      </c>
      <c r="H17" s="432">
        <f t="shared" si="2"/>
        <v>0</v>
      </c>
      <c r="I17" s="432">
        <f t="shared" si="2"/>
        <v>62</v>
      </c>
      <c r="J17" s="432">
        <f t="shared" si="2"/>
        <v>0</v>
      </c>
      <c r="K17" s="432">
        <f t="shared" si="2"/>
        <v>0</v>
      </c>
      <c r="L17" s="363">
        <f t="shared" si="1"/>
        <v>852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</v>
      </c>
      <c r="J18" s="363">
        <f>+'1-Баланс'!G33</f>
        <v>0</v>
      </c>
      <c r="K18" s="364"/>
      <c r="L18" s="363">
        <f t="shared" si="1"/>
        <v>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65</v>
      </c>
      <c r="H31" s="432">
        <f t="shared" si="6"/>
        <v>0</v>
      </c>
      <c r="I31" s="432">
        <f t="shared" si="6"/>
        <v>75</v>
      </c>
      <c r="J31" s="432">
        <f t="shared" si="6"/>
        <v>0</v>
      </c>
      <c r="K31" s="432">
        <f t="shared" si="6"/>
        <v>0</v>
      </c>
      <c r="L31" s="363">
        <f t="shared" si="1"/>
        <v>865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65</v>
      </c>
      <c r="H34" s="366">
        <f t="shared" si="7"/>
        <v>0</v>
      </c>
      <c r="I34" s="366">
        <f t="shared" si="7"/>
        <v>75</v>
      </c>
      <c r="J34" s="366">
        <f t="shared" si="7"/>
        <v>0</v>
      </c>
      <c r="K34" s="366">
        <f t="shared" si="7"/>
        <v>0</v>
      </c>
      <c r="L34" s="430">
        <f t="shared" si="1"/>
        <v>865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1">
        <f>pdeReportingDate</f>
        <v>44671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1">
        <f>pdeReportingDate</f>
        <v>44671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3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3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933</v>
      </c>
      <c r="D6" s="454">
        <f aca="true" t="shared" si="0" ref="D6:D15">C6-E6</f>
        <v>0</v>
      </c>
      <c r="E6" s="453">
        <f>'1-Баланс'!G95</f>
        <v>933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865</v>
      </c>
      <c r="D7" s="454">
        <f t="shared" si="0"/>
        <v>215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13</v>
      </c>
      <c r="D8" s="454">
        <f t="shared" si="0"/>
        <v>0</v>
      </c>
      <c r="E8" s="453">
        <f>ABS('2-Отчет за доходите'!C44)-ABS('2-Отчет за доходите'!G44)</f>
        <v>13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55</v>
      </c>
      <c r="D9" s="454">
        <f t="shared" si="0"/>
        <v>-1</v>
      </c>
      <c r="E9" s="453">
        <f>'3-Отчет за паричния поток'!C45</f>
        <v>56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62</v>
      </c>
      <c r="D10" s="454">
        <f t="shared" si="0"/>
        <v>0</v>
      </c>
      <c r="E10" s="453">
        <f>'3-Отчет за паричния поток'!C46</f>
        <v>62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865</v>
      </c>
      <c r="D11" s="454">
        <f t="shared" si="0"/>
        <v>0</v>
      </c>
      <c r="E11" s="453">
        <f>'4-Отчет за собствения капитал'!L34</f>
        <v>865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0.2765957446808511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0.015028901734104046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0.19117647058823528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0.013933547695605574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1.3823529411764706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0.9705882352941176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0.9117647058823529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0.9117647058823529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0.9117647058823529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0.05420991926182238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0.05037513397642015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0.07861271676300578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0.07288317256162916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0.015028901734104046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0.2765957446808511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5.230769230769231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867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867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62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62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66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933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65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62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62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75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865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68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68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47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47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47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61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56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62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65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65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65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65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62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62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75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75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852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852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865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865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2016-09-14T10:20:26Z</cp:lastPrinted>
  <dcterms:created xsi:type="dcterms:W3CDTF">2006-09-16T00:00:00Z</dcterms:created>
  <dcterms:modified xsi:type="dcterms:W3CDTF">2022-04-26T07:12:55Z</dcterms:modified>
  <cp:category/>
  <cp:version/>
  <cp:contentType/>
  <cp:contentStatus/>
</cp:coreProperties>
</file>