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12м." sheetId="1" r:id="rId1"/>
    <sheet name="ОПР12м" sheetId="2" r:id="rId2"/>
    <sheet name="ОПП-12м.по прекия метод" sheetId="3" r:id="rId3"/>
    <sheet name="ОТЧ.СОБСТВ.КАПИТ.12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'БАЛАНС-12м.'!$A$1:$F$81</definedName>
    <definedName name="_xlnm.Print_Area" localSheetId="3">'ОТЧ.СОБСТВ.КАПИТ.12м.'!$A$1:$K$34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<sst xmlns="http://schemas.openxmlformats.org/spreadsheetml/2006/main" count="797" uniqueCount="616">
  <si>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</si>
  <si>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</si>
  <si>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</si>
  <si>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</si>
  <si>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</si>
  <si>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</si>
  <si>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</si>
  <si>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</si>
  <si>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</si>
  <si>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</si>
  <si>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</si>
  <si>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</si>
  <si>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</si>
  <si>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</si>
  <si>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</si>
  <si>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</si>
  <si>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</si>
  <si>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</si>
  <si>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</si>
  <si>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</si>
  <si>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</si>
  <si>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</si>
  <si>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</si>
  <si>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</si>
  <si>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</si>
  <si>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</si>
  <si>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</si>
  <si>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</si>
  <si>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</si>
  <si>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</si>
  <si>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</si>
  <si>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</si>
  <si>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</si>
  <si>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</si>
  <si>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</si>
  <si>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</si>
  <si>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</si>
  <si>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</si>
  <si>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</si>
  <si>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</si>
  <si>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</si>
  <si>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</si>
  <si>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</si>
  <si>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</si>
  <si>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</si>
  <si>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</si>
  <si>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</si>
  <si>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</si>
  <si>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</si>
  <si>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</si>
  <si>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</si>
  <si>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</si>
  <si>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</si>
  <si>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</si>
  <si>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</si>
  <si>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</si>
  <si>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</si>
  <si>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</si>
  <si>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</si>
  <si>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</si>
  <si>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</si>
  <si>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</si>
  <si>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</si>
  <si>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</si>
  <si>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</si>
  <si>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</si>
  <si>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</si>
  <si>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</si>
  <si>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</si>
  <si>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</si>
  <si>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</si>
  <si>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</si>
  <si>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</si>
  <si>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</si>
  <si>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</si>
  <si>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</si>
  <si>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</si>
  <si>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</si>
  <si>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</si>
  <si>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</si>
  <si>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</si>
  <si>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</si>
  <si>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</si>
  <si>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</si>
  <si>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</si>
  <si>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</si>
  <si>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</si>
  <si>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</si>
  <si>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</si>
  <si>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</si>
  <si>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</si>
  <si>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</si>
  <si>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</si>
  <si>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</si>
  <si>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</si>
  <si>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</si>
  <si>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</si>
  <si>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</si>
  <si>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</si>
  <si>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</si>
  <si>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</si>
  <si>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</si>
  <si>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</si>
  <si>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</si>
  <si>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</si>
  <si>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</si>
  <si>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</si>
  <si>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</si>
  <si>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</si>
  <si>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</si>
  <si>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</si>
  <si>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</si>
  <si>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</si>
  <si>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</si>
  <si>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</si>
  <si>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</si>
  <si>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</si>
  <si>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</si>
  <si>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</si>
  <si>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</si>
  <si>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</si>
  <si>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</si>
  <si>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</si>
  <si>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</si>
  <si>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</si>
  <si>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</si>
  <si>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</si>
  <si>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</si>
  <si>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</si>
  <si>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</si>
  <si>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</si>
  <si>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</si>
  <si>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</si>
  <si>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</si>
  <si>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</si>
  <si>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</si>
  <si>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</si>
  <si>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</si>
  <si>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</si>
  <si>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</si>
  <si>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</si>
  <si>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</si>
  <si>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</si>
  <si>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</si>
  <si>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</si>
  <si>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</si>
  <si>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</si>
  <si>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</si>
  <si>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</si>
  <si>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</si>
  <si>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</si>
  <si>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</si>
  <si>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</si>
  <si>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</si>
  <si>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</si>
  <si>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</si>
  <si>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</si>
  <si>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</si>
  <si>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</si>
  <si>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</si>
  <si>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</si>
  <si>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</si>
  <si>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</si>
  <si>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</si>
  <si>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</si>
  <si>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</si>
  <si>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</si>
  <si>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</si>
  <si>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</si>
  <si>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</si>
  <si>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</si>
  <si>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</si>
  <si>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</si>
  <si>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</si>
  <si>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</si>
  <si>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</si>
  <si>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</si>
  <si>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</si>
  <si>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</si>
  <si>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</si>
  <si>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</si>
  <si>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</si>
  <si>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</si>
  <si>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</si>
  <si>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</si>
  <si>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</si>
  <si>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</si>
  <si>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</si>
  <si>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</si>
  <si>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</si>
  <si>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</si>
  <si>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</si>
  <si>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</si>
  <si>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</si>
  <si>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</si>
  <si>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</si>
  <si>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</si>
  <si>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</si>
  <si>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</si>
  <si>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</si>
  <si>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</si>
  <si>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</si>
  <si>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</si>
  <si>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</si>
  <si>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</si>
  <si>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</si>
  <si>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</si>
  <si>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</si>
  <si>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</si>
  <si>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</si>
  <si>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</si>
  <si>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</si>
  <si>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</si>
  <si>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</si>
  <si>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</si>
  <si>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</si>
  <si>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</si>
  <si>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</si>
  <si>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</si>
  <si>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</si>
  <si>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</si>
  <si>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</si>
  <si>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</si>
  <si>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</si>
  <si>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</si>
  <si>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</si>
  <si>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</si>
  <si>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</si>
  <si>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</si>
  <si>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</si>
  <si>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</si>
  <si>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</si>
  <si>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</si>
  <si>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</si>
  <si>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</si>
  <si>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</si>
  <si>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</si>
  <si>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</si>
  <si>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</si>
  <si>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</si>
  <si>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</si>
  <si>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</si>
  <si>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</si>
  <si>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</si>
  <si>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</si>
  <si>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</si>
  <si>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</si>
  <si>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</si>
  <si>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</si>
  <si>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</si>
  <si>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</si>
  <si>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</si>
  <si>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</si>
  <si>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</si>
  <si>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</si>
  <si>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</si>
  <si>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</si>
  <si>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</si>
  <si>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</si>
  <si>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</si>
  <si>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</si>
  <si>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</si>
  <si>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</si>
  <si>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</si>
  <si>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</si>
  <si>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</si>
  <si>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</si>
  <si>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</si>
  <si>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</si>
  <si>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</si>
  <si>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</si>
  <si>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</si>
  <si>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</si>
  <si>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</si>
  <si>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</si>
  <si>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</si>
  <si>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</si>
  <si>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</si>
  <si>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</si>
  <si>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</si>
  <si>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</si>
  <si>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</si>
  <si>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</si>
  <si>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</si>
  <si>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</si>
  <si>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</si>
  <si>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</si>
  <si>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</si>
  <si>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</si>
  <si>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</si>
  <si>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</si>
  <si>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</si>
  <si>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</si>
  <si>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</si>
  <si>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</si>
  <si>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</si>
  <si>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</si>
  <si>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</si>
  <si>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</si>
  <si>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</si>
  <si>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</si>
  <si>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</si>
  <si>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</si>
  <si>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</si>
  <si>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</si>
  <si>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</si>
  <si>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</si>
  <si>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</si>
  <si>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</si>
  <si>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</si>
  <si>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</si>
  <si>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</si>
  <si>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</si>
  <si>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</si>
  <si>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</si>
  <si>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</si>
  <si>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</si>
  <si>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</si>
  <si>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</si>
  <si>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</si>
  <si>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</si>
  <si>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</si>
  <si>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</si>
  <si>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</si>
  <si>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</si>
  <si>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</si>
  <si>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</si>
  <si>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</si>
  <si>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</si>
  <si>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</si>
  <si>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</si>
  <si>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</si>
  <si>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</si>
  <si>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</si>
  <si>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</si>
  <si>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</si>
  <si>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</si>
  <si>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</si>
  <si>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</si>
  <si>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</si>
  <si>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</si>
  <si>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</si>
  <si>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</si>
  <si>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</si>
  <si>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</si>
  <si>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</si>
  <si>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</si>
  <si>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</si>
  <si>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</si>
  <si>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</si>
  <si>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</si>
  <si>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</si>
  <si>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</si>
  <si>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</si>
  <si>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</si>
  <si>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</si>
  <si>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</si>
  <si>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</si>
  <si>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</si>
  <si>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</si>
  <si>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</si>
  <si>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</si>
  <si>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</si>
  <si>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</si>
  <si>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</si>
  <si>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</si>
  <si>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</si>
  <si>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</si>
  <si>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</si>
  <si>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</si>
  <si>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</si>
  <si>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</si>
  <si>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</si>
  <si>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</si>
  <si>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</si>
  <si>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</si>
  <si>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</si>
  <si>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</si>
  <si>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</si>
  <si>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</si>
  <si>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</si>
  <si>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</si>
  <si>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</si>
  <si>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</si>
  <si>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</si>
  <si>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</si>
  <si>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</si>
  <si>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</si>
  <si>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</si>
  <si>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</si>
  <si>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</si>
  <si>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</si>
  <si>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</si>
  <si>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</si>
  <si>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</si>
  <si>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</si>
  <si>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</si>
  <si>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</si>
  <si>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</si>
  <si>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</si>
  <si>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</si>
  <si>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</si>
  <si>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</si>
  <si>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</si>
  <si>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</si>
  <si>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</si>
  <si>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</si>
  <si>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</si>
  <si>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</si>
  <si>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</si>
  <si>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</si>
  <si>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</si>
  <si>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</si>
  <si>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</si>
  <si>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</si>
  <si>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</si>
  <si>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</si>
  <si>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</si>
  <si>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</si>
  <si>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</si>
  <si>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</si>
  <si>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</si>
  <si>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</si>
  <si>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</si>
  <si>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</si>
  <si>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</si>
  <si>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</si>
  <si>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</si>
  <si>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</si>
  <si>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</si>
  <si>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</si>
  <si>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</si>
  <si>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</si>
  <si>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</si>
  <si>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</si>
  <si>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</si>
  <si>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</si>
  <si>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</si>
  <si>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</si>
  <si>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</si>
  <si>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</si>
  <si>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</si>
  <si>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</si>
  <si>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</si>
  <si>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</si>
  <si>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</si>
  <si>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</si>
  <si>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</si>
  <si>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</si>
  <si>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</si>
  <si>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</si>
  <si>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</si>
  <si>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</si>
  <si>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</si>
  <si>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</si>
  <si>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</si>
  <si>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</si>
  <si>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</si>
  <si>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</si>
  <si>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</si>
  <si>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</si>
  <si>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</si>
  <si>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</si>
  <si>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</si>
  <si>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Унитех АД Троян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</si>
  <si>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</si>
  <si>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</si>
  <si>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</si>
  <si>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</si>
  <si>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</si>
  <si>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</si>
  <si>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</si>
  <si>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</si>
  <si>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</si>
  <si>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</si>
  <si>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</si>
  <si>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</si>
  <si>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</si>
  <si>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</si>
  <si>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</si>
  <si>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</si>
  <si>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</si>
  <si>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</si>
  <si>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</si>
  <si>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</si>
  <si>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</si>
  <si>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</si>
  <si>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</si>
  <si>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</si>
  <si>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</si>
  <si>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</si>
  <si>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</si>
  <si>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</si>
  <si>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</si>
  <si>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</si>
  <si>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</si>
  <si>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</si>
  <si>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</si>
  <si>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</si>
  <si>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</si>
  <si>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</si>
  <si>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</si>
  <si>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</si>
  <si>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</si>
  <si>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</si>
  <si>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</si>
  <si>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</si>
  <si>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</si>
  <si>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</si>
  <si>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</si>
  <si>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</si>
  <si>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</si>
  <si>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</si>
  <si>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</si>
  <si>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</si>
  <si>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</si>
  <si>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</si>
  <si>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</si>
  <si>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</si>
  <si>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</si>
  <si>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</si>
  <si>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</si>
  <si>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</si>
  <si>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</si>
  <si>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</si>
  <si>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</si>
  <si>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</si>
  <si>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</si>
  <si>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</si>
  <si>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</si>
  <si>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</si>
  <si>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</si>
  <si>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</si>
  <si>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</si>
  <si>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</si>
  <si>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</si>
  <si>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</si>
  <si>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</si>
  <si>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</si>
  <si>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</si>
  <si>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</si>
  <si>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</si>
  <si>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</si>
  <si>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</si>
  <si>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</si>
  <si>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</si>
  <si>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</si>
  <si>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</si>
  <si>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</si>
  <si>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</si>
  <si>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</si>
  <si>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</si>
  <si>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</si>
  <si>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</si>
  <si>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</si>
  <si>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</si>
  <si>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</si>
  <si>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</si>
  <si>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</si>
  <si>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</si>
  <si>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</si>
  <si>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</si>
  <si>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</si>
  <si>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</si>
  <si>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</si>
  <si>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</si>
  <si>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</si>
  <si>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</si>
  <si>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</si>
  <si>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</si>
  <si>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</si>
  <si>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</si>
  <si>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</si>
  <si>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</si>
  <si>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</si>
  <si>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</si>
  <si>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</si>
  <si>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</si>
  <si>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</si>
  <si>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</si>
  <si>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</si>
  <si>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</si>
  <si>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</si>
  <si>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</si>
  <si>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</si>
  <si>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</si>
  <si>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</si>
  <si>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</si>
  <si>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</si>
  <si>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</si>
  <si>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</si>
  <si>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</si>
  <si>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</si>
  <si>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</si>
  <si>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</si>
  <si>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</si>
  <si>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</si>
  <si>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</si>
  <si>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</si>
  <si>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</si>
  <si>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</si>
  <si>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</si>
  <si>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</si>
  <si>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</si>
  <si>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</si>
  <si>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</si>
  <si>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</si>
  <si>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</si>
  <si>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</si>
  <si>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</si>
  <si>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</si>
  <si>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</si>
  <si>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</si>
  <si>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 xml:space="preserve">Родопи лес АД Девин </t>
  </si>
  <si>
    <t>към 31.12.2009 год.</t>
  </si>
  <si>
    <t>8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</si>
</sst>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B36">
      <selection activeCell="E95" sqref="E95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84" t="s">
        <v>602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614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23">
        <v>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52</v>
      </c>
      <c r="C12" s="26">
        <v>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>
        <v>2</v>
      </c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1</v>
      </c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85</v>
      </c>
      <c r="C19" s="32">
        <f>SUM(C11:C18)</f>
        <v>1</v>
      </c>
      <c r="D19" s="33" t="s">
        <v>31</v>
      </c>
      <c r="E19" s="21">
        <v>80</v>
      </c>
      <c r="F19" s="21">
        <v>77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0"/>
      <c r="F21" s="399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77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130</v>
      </c>
      <c r="F24" s="21">
        <v>110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130</v>
      </c>
      <c r="F25" s="21">
        <v>110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51</v>
      </c>
      <c r="F27" s="21">
        <v>23</v>
      </c>
    </row>
    <row r="28" spans="1:6" ht="12.75" customHeight="1">
      <c r="A28" s="34" t="s">
        <v>48</v>
      </c>
      <c r="B28" s="24">
        <v>497</v>
      </c>
      <c r="C28" s="26">
        <v>527</v>
      </c>
      <c r="D28" s="28" t="s">
        <v>49</v>
      </c>
      <c r="E28" s="29">
        <f>SUM(E25,E26,E27)</f>
        <v>181</v>
      </c>
      <c r="F28" s="29">
        <f>SUM(F25:F27)</f>
        <v>133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1452</v>
      </c>
      <c r="F29" s="29">
        <f>SUM(F14,F22,F28)</f>
        <v>1401</v>
      </c>
    </row>
    <row r="30" spans="1:6" ht="12.75" customHeight="1">
      <c r="A30" s="34" t="s">
        <v>52</v>
      </c>
      <c r="B30" s="24">
        <v>43</v>
      </c>
      <c r="C30" s="26">
        <v>68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/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361</v>
      </c>
      <c r="C35" s="26">
        <v>358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0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916</v>
      </c>
      <c r="C38" s="18">
        <f>SUM(C27:C37)</f>
        <v>961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609</v>
      </c>
      <c r="B41" s="20">
        <v>6</v>
      </c>
      <c r="C41" s="26">
        <v>6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6</v>
      </c>
      <c r="C42" s="18">
        <f>SUM(C40:C41)</f>
        <v>6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1007</v>
      </c>
      <c r="C44" s="18">
        <f>SUM(C19,C25,C38,C42,C43)</f>
        <v>968</v>
      </c>
      <c r="D44" s="33" t="s">
        <v>78</v>
      </c>
      <c r="E44" s="400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5">
        <v>1</v>
      </c>
      <c r="F47" s="29">
        <v>3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2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0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14</v>
      </c>
      <c r="F54" s="29">
        <f>SUM(F44:F52)-F46</f>
        <v>16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1">
        <v>144</v>
      </c>
      <c r="C56" s="26">
        <v>69</v>
      </c>
      <c r="D56" s="35" t="s">
        <v>98</v>
      </c>
      <c r="E56" s="29">
        <f>SUM(E42,E54)</f>
        <v>14</v>
      </c>
      <c r="F56" s="29">
        <f>SUM(F54)</f>
        <v>16</v>
      </c>
    </row>
    <row r="57" spans="1:6" ht="12.75" customHeight="1">
      <c r="A57" s="25" t="s">
        <v>99</v>
      </c>
      <c r="B57" s="411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0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128</v>
      </c>
      <c r="C61" s="26">
        <v>110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274</v>
      </c>
      <c r="C62" s="18">
        <f>SUM(C55:C61)</f>
        <v>181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9</v>
      </c>
      <c r="C71" s="26">
        <v>31</v>
      </c>
      <c r="D71" s="24"/>
      <c r="E71" s="24"/>
      <c r="F71" s="21"/>
    </row>
    <row r="72" spans="1:6" ht="12.75" customHeight="1">
      <c r="A72" s="25" t="s">
        <v>112</v>
      </c>
      <c r="B72" s="24">
        <v>176</v>
      </c>
      <c r="C72" s="26">
        <v>237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185</v>
      </c>
      <c r="C75" s="18">
        <f>SUM(C70:C74)</f>
        <v>268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459</v>
      </c>
      <c r="C77" s="18">
        <f>SUM(C54,C62,C69,C75,C76)</f>
        <v>449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1466</v>
      </c>
      <c r="C78" s="18">
        <f>SUM(C44,C77)</f>
        <v>1417</v>
      </c>
      <c r="D78" s="35" t="s">
        <v>118</v>
      </c>
      <c r="E78" s="29">
        <f>SUM(E29,E41,E56)</f>
        <v>1466</v>
      </c>
      <c r="F78" s="29">
        <f>SUM(F29,F41,F56)</f>
        <v>1417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3">
        <v>40198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4">
      <selection activeCell="B43" sqref="B43"/>
    </sheetView>
  </sheetViews>
  <sheetFormatPr defaultColWidth="9.25390625" defaultRowHeight="12.75"/>
  <cols>
    <col min="1" max="1" width="48.25390625" style="144" customWidth="1"/>
    <col min="2" max="2" width="24.75390625" style="144" customWidth="1"/>
    <col min="3" max="3" width="20.375" style="144" customWidth="1"/>
    <col min="4" max="16384" width="9.25390625" style="144" customWidth="1"/>
  </cols>
  <sheetData>
    <row r="1" spans="1:3" ht="12.75">
      <c r="A1" s="291"/>
      <c r="B1" s="291"/>
      <c r="C1" s="291" t="s">
        <v>483</v>
      </c>
    </row>
    <row r="2" spans="1:3" ht="12.75">
      <c r="A2" s="508" t="s">
        <v>271</v>
      </c>
      <c r="B2" s="508"/>
      <c r="C2" s="508"/>
    </row>
    <row r="3" spans="1:3" ht="12.75">
      <c r="A3" s="508" t="s">
        <v>484</v>
      </c>
      <c r="B3" s="508"/>
      <c r="C3" s="508"/>
    </row>
    <row r="4" spans="1:3" ht="12.75">
      <c r="A4" s="508" t="str">
        <f>'БАЛАНС-12м.'!A3:F3</f>
        <v>на "БУЛГАР ЧЕХ ИНВЕСТ ХОЛДИНГ" АД - СМОЛЯН</v>
      </c>
      <c r="B4" s="508"/>
      <c r="C4" s="508"/>
    </row>
    <row r="5" spans="1:3" ht="12.75">
      <c r="A5" s="508" t="str">
        <f>'БАЛАНС-12м.'!A4:F4</f>
        <v>към 31.12.2009 год.</v>
      </c>
      <c r="B5" s="508"/>
      <c r="C5" s="508"/>
    </row>
    <row r="6" spans="1:3" ht="13.5" thickBot="1">
      <c r="A6" s="291" t="s">
        <v>485</v>
      </c>
      <c r="B6" s="291"/>
      <c r="C6" s="291" t="s">
        <v>372</v>
      </c>
    </row>
    <row r="7" spans="1:3" ht="13.5" thickBot="1">
      <c r="A7" s="504" t="s">
        <v>486</v>
      </c>
      <c r="B7" s="506" t="s">
        <v>487</v>
      </c>
      <c r="C7" s="507"/>
    </row>
    <row r="8" spans="1:3" ht="13.5" thickBot="1">
      <c r="A8" s="505"/>
      <c r="B8" s="294" t="s">
        <v>488</v>
      </c>
      <c r="C8" s="295" t="s">
        <v>489</v>
      </c>
    </row>
    <row r="9" spans="1:3" ht="13.5" thickBot="1">
      <c r="A9" s="296" t="s">
        <v>9</v>
      </c>
      <c r="B9" s="292">
        <v>1</v>
      </c>
      <c r="C9" s="293">
        <v>2</v>
      </c>
    </row>
    <row r="10" spans="1:3" ht="12.75">
      <c r="A10" s="297" t="s">
        <v>599</v>
      </c>
      <c r="B10" s="298"/>
      <c r="C10" s="299"/>
    </row>
    <row r="11" spans="1:3" ht="12.75">
      <c r="A11" s="300" t="s">
        <v>490</v>
      </c>
      <c r="B11" s="301">
        <v>9</v>
      </c>
      <c r="C11" s="302">
        <v>9</v>
      </c>
    </row>
    <row r="12" spans="1:3" ht="12.75">
      <c r="A12" s="300" t="s">
        <v>491</v>
      </c>
      <c r="B12" s="301">
        <v>37</v>
      </c>
      <c r="C12" s="302">
        <v>9</v>
      </c>
    </row>
    <row r="13" spans="1:3" ht="12.75">
      <c r="A13" s="300" t="s">
        <v>492</v>
      </c>
      <c r="B13" s="303"/>
      <c r="C13" s="304"/>
    </row>
    <row r="14" spans="1:3" ht="12.75">
      <c r="A14" s="300" t="s">
        <v>493</v>
      </c>
      <c r="B14" s="303"/>
      <c r="C14" s="304"/>
    </row>
    <row r="15" spans="1:3" ht="13.5" thickBot="1">
      <c r="A15" s="305" t="s">
        <v>494</v>
      </c>
      <c r="B15" s="306"/>
      <c r="C15" s="307"/>
    </row>
    <row r="16" spans="1:3" ht="13.5" thickBot="1">
      <c r="A16" s="308" t="s">
        <v>495</v>
      </c>
      <c r="B16" s="409">
        <f>SUM(B11:B15)</f>
        <v>46</v>
      </c>
      <c r="C16" s="410">
        <f>SUM(C11:C15)</f>
        <v>18</v>
      </c>
    </row>
    <row r="17" spans="1:3" ht="12.75">
      <c r="A17" s="297" t="s">
        <v>496</v>
      </c>
      <c r="B17" s="298"/>
      <c r="C17" s="299"/>
    </row>
    <row r="18" spans="1:3" ht="12.75">
      <c r="A18" s="300" t="s">
        <v>497</v>
      </c>
      <c r="B18" s="303"/>
      <c r="C18" s="304"/>
    </row>
    <row r="19" spans="1:3" ht="12.75">
      <c r="A19" s="300" t="s">
        <v>498</v>
      </c>
      <c r="B19" s="301"/>
      <c r="C19" s="302"/>
    </row>
    <row r="20" spans="1:3" ht="12.75">
      <c r="A20" s="300" t="s">
        <v>499</v>
      </c>
      <c r="B20" s="303"/>
      <c r="C20" s="304"/>
    </row>
    <row r="21" spans="1:3" ht="12.75">
      <c r="A21" s="300" t="s">
        <v>500</v>
      </c>
      <c r="B21" s="303"/>
      <c r="C21" s="304"/>
    </row>
    <row r="22" spans="1:3" ht="12.75">
      <c r="A22" s="300" t="s">
        <v>501</v>
      </c>
      <c r="B22" s="303"/>
      <c r="C22" s="304"/>
    </row>
    <row r="23" spans="1:3" ht="12.75">
      <c r="A23" s="300" t="s">
        <v>502</v>
      </c>
      <c r="B23" s="303"/>
      <c r="C23" s="304"/>
    </row>
    <row r="24" spans="1:3" ht="12.75">
      <c r="A24" s="300" t="s">
        <v>498</v>
      </c>
      <c r="B24" s="303"/>
      <c r="C24" s="304"/>
    </row>
    <row r="25" spans="1:3" ht="12.75">
      <c r="A25" s="300" t="s">
        <v>499</v>
      </c>
      <c r="B25" s="303"/>
      <c r="C25" s="304"/>
    </row>
    <row r="26" spans="1:3" ht="12.75">
      <c r="A26" s="300" t="s">
        <v>500</v>
      </c>
      <c r="B26" s="303"/>
      <c r="C26" s="304"/>
    </row>
    <row r="27" spans="1:3" ht="12.75">
      <c r="A27" s="300" t="s">
        <v>501</v>
      </c>
      <c r="B27" s="303"/>
      <c r="C27" s="304"/>
    </row>
    <row r="28" spans="1:3" ht="12.75">
      <c r="A28" s="300" t="s">
        <v>503</v>
      </c>
      <c r="B28" s="303"/>
      <c r="C28" s="304"/>
    </row>
    <row r="29" spans="1:3" ht="12.75">
      <c r="A29" s="300" t="s">
        <v>504</v>
      </c>
      <c r="B29" s="303"/>
      <c r="C29" s="304"/>
    </row>
    <row r="30" spans="1:3" ht="12.75">
      <c r="A30" s="300" t="s">
        <v>505</v>
      </c>
      <c r="B30" s="303"/>
      <c r="C30" s="304"/>
    </row>
    <row r="31" spans="1:3" ht="12.75">
      <c r="A31" s="300" t="s">
        <v>506</v>
      </c>
      <c r="B31" s="303"/>
      <c r="C31" s="304"/>
    </row>
    <row r="32" spans="1:3" ht="13.5" thickBot="1">
      <c r="A32" s="305" t="s">
        <v>507</v>
      </c>
      <c r="B32" s="306"/>
      <c r="C32" s="391"/>
    </row>
    <row r="33" spans="1:3" ht="27" customHeight="1" thickBot="1">
      <c r="A33" s="308" t="s">
        <v>508</v>
      </c>
      <c r="B33" s="309">
        <f>SUM(B17:B32)</f>
        <v>0</v>
      </c>
      <c r="C33" s="309">
        <f>SUM(C17:C32)</f>
        <v>0</v>
      </c>
    </row>
    <row r="34" spans="1:3" ht="12.75">
      <c r="A34" s="291" t="s">
        <v>270</v>
      </c>
      <c r="B34" s="291"/>
      <c r="C34" s="291"/>
    </row>
    <row r="35" spans="1:3" ht="12.75">
      <c r="A35" s="413">
        <f>'БАЛАНС-12м.'!A81</f>
        <v>40198</v>
      </c>
      <c r="B35" s="310" t="s">
        <v>509</v>
      </c>
      <c r="C35" s="310" t="s">
        <v>510</v>
      </c>
    </row>
    <row r="36" spans="1:3" ht="12.75">
      <c r="A36" s="310"/>
      <c r="B36" s="310"/>
      <c r="C36" s="310"/>
    </row>
    <row r="37" spans="1:3" ht="12.75">
      <c r="A37" s="310"/>
      <c r="B37" s="310"/>
      <c r="C37" s="310"/>
    </row>
    <row r="38" spans="1:3" ht="12.75">
      <c r="A38" s="310"/>
      <c r="B38" s="310"/>
      <c r="C38" s="310"/>
    </row>
    <row r="39" spans="1:3" ht="12.75">
      <c r="A39" s="310"/>
      <c r="B39" s="310"/>
      <c r="C39" s="310"/>
    </row>
    <row r="40" spans="1:3" ht="12.75">
      <c r="A40" s="310"/>
      <c r="B40" s="310"/>
      <c r="C40" s="310"/>
    </row>
    <row r="41" spans="1:3" ht="12.75">
      <c r="A41" s="310"/>
      <c r="B41" s="310"/>
      <c r="C41" s="310"/>
    </row>
    <row r="42" spans="1:3" ht="12.75">
      <c r="A42" s="310"/>
      <c r="B42" s="310"/>
      <c r="C42" s="310"/>
    </row>
    <row r="43" ht="12.75">
      <c r="B43" s="31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27" sqref="D27"/>
    </sheetView>
  </sheetViews>
  <sheetFormatPr defaultColWidth="9.25390625" defaultRowHeight="12.75"/>
  <cols>
    <col min="1" max="1" width="52.375" style="144" customWidth="1"/>
    <col min="2" max="2" width="31.00390625" style="144" customWidth="1"/>
    <col min="3" max="16384" width="9.25390625" style="144" customWidth="1"/>
  </cols>
  <sheetData>
    <row r="1" spans="1:2" ht="17.25" customHeight="1">
      <c r="A1" s="311"/>
      <c r="B1" s="311" t="s">
        <v>511</v>
      </c>
    </row>
    <row r="2" spans="1:2" ht="17.25" customHeight="1">
      <c r="A2" s="509" t="s">
        <v>271</v>
      </c>
      <c r="B2" s="509"/>
    </row>
    <row r="3" spans="1:2" ht="12.75">
      <c r="A3" s="509" t="s">
        <v>512</v>
      </c>
      <c r="B3" s="509"/>
    </row>
    <row r="4" spans="1:2" ht="15.75" customHeight="1">
      <c r="A4" s="509" t="str">
        <f>'БАЛАНС-12м.'!A3:F3</f>
        <v>на "БУЛГАР ЧЕХ ИНВЕСТ ХОЛДИНГ" АД - СМОЛЯН</v>
      </c>
      <c r="B4" s="509"/>
    </row>
    <row r="5" spans="1:2" ht="12.75">
      <c r="A5" s="509" t="str">
        <f>'БАЛАНС-12м.'!A4:F4</f>
        <v>към 31.12.2009 год.</v>
      </c>
      <c r="B5" s="509"/>
    </row>
    <row r="6" spans="1:2" ht="13.5" thickBot="1">
      <c r="A6" s="311"/>
      <c r="B6" s="312" t="s">
        <v>372</v>
      </c>
    </row>
    <row r="7" spans="1:2" ht="33" customHeight="1">
      <c r="A7" s="313" t="s">
        <v>229</v>
      </c>
      <c r="B7" s="314" t="s">
        <v>513</v>
      </c>
    </row>
    <row r="8" spans="1:2" ht="12.75">
      <c r="A8" s="315" t="s">
        <v>514</v>
      </c>
      <c r="B8" s="316" t="s">
        <v>456</v>
      </c>
    </row>
    <row r="9" spans="1:2" ht="20.25" customHeight="1">
      <c r="A9" s="317" t="s">
        <v>515</v>
      </c>
      <c r="B9" s="318"/>
    </row>
    <row r="10" spans="1:2" ht="14.25" customHeight="1">
      <c r="A10" s="319" t="s">
        <v>516</v>
      </c>
      <c r="B10" s="318"/>
    </row>
    <row r="11" spans="1:2" ht="15" customHeight="1">
      <c r="A11" s="319" t="s">
        <v>182</v>
      </c>
      <c r="B11" s="320"/>
    </row>
    <row r="12" spans="1:2" ht="14.25" customHeight="1">
      <c r="A12" s="321" t="s">
        <v>517</v>
      </c>
      <c r="B12" s="320">
        <f>SUM(B11)</f>
        <v>0</v>
      </c>
    </row>
    <row r="13" spans="1:2" ht="17.25" customHeight="1">
      <c r="A13" s="317" t="s">
        <v>518</v>
      </c>
      <c r="B13" s="318"/>
    </row>
    <row r="14" spans="1:2" ht="18" customHeight="1">
      <c r="A14" s="319" t="s">
        <v>519</v>
      </c>
      <c r="B14" s="318"/>
    </row>
    <row r="15" spans="1:2" ht="12.75" customHeight="1">
      <c r="A15" s="319" t="s">
        <v>520</v>
      </c>
      <c r="B15" s="318"/>
    </row>
    <row r="16" spans="1:2" ht="12.75">
      <c r="A16" s="319" t="s">
        <v>521</v>
      </c>
      <c r="B16" s="318"/>
    </row>
    <row r="17" spans="1:2" ht="14.25" customHeight="1" thickBot="1">
      <c r="A17" s="322" t="s">
        <v>522</v>
      </c>
      <c r="B17" s="323"/>
    </row>
    <row r="18" spans="1:2" ht="12.75">
      <c r="A18" s="311"/>
      <c r="B18" s="311"/>
    </row>
    <row r="19" spans="1:2" ht="12.75">
      <c r="A19" s="311"/>
      <c r="B19" s="311"/>
    </row>
    <row r="20" spans="1:2" ht="12.75">
      <c r="A20" s="311"/>
      <c r="B20" s="311"/>
    </row>
    <row r="21" spans="1:2" ht="30.75" customHeight="1">
      <c r="A21" s="413">
        <f>'БАЛАНС-12м.'!A81</f>
        <v>40198</v>
      </c>
      <c r="B21" s="311" t="s">
        <v>523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2">
      <selection activeCell="D49" sqref="D49"/>
    </sheetView>
  </sheetViews>
  <sheetFormatPr defaultColWidth="9.25390625" defaultRowHeight="12.75"/>
  <cols>
    <col min="1" max="1" width="15.125" style="144" customWidth="1"/>
    <col min="2" max="2" width="54.75390625" style="144" customWidth="1"/>
    <col min="3" max="3" width="0.12890625" style="144" hidden="1" customWidth="1"/>
    <col min="4" max="4" width="18.25390625" style="144" customWidth="1"/>
    <col min="5" max="16384" width="9.25390625" style="144" customWidth="1"/>
  </cols>
  <sheetData>
    <row r="1" spans="1:4" ht="16.5" customHeight="1">
      <c r="A1" s="324"/>
      <c r="C1" s="510" t="s">
        <v>524</v>
      </c>
      <c r="D1" s="510"/>
    </row>
    <row r="2" spans="1:4" ht="19.5" customHeight="1">
      <c r="A2" s="513" t="s">
        <v>271</v>
      </c>
      <c r="B2" s="513"/>
      <c r="C2" s="513"/>
      <c r="D2" s="513"/>
    </row>
    <row r="3" spans="1:4" ht="16.5" customHeight="1">
      <c r="A3" s="513" t="s">
        <v>525</v>
      </c>
      <c r="B3" s="513"/>
      <c r="C3" s="513"/>
      <c r="D3" s="513"/>
    </row>
    <row r="4" spans="1:4" ht="16.5" customHeight="1">
      <c r="A4" s="513" t="str">
        <f>'БАЛАНС-12м.'!A3:F3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'БАЛАНС-12м.'!A4:F4</f>
        <v>към 31.12.2009 год.</v>
      </c>
      <c r="B5" s="514"/>
      <c r="C5" s="514"/>
      <c r="D5" s="514"/>
    </row>
    <row r="6" spans="1:4" ht="13.5" thickBot="1">
      <c r="A6" s="324"/>
      <c r="B6" s="324"/>
      <c r="C6" s="324"/>
      <c r="D6" s="324" t="s">
        <v>526</v>
      </c>
    </row>
    <row r="7" spans="1:4" ht="30" customHeight="1" thickBot="1">
      <c r="A7" s="325"/>
      <c r="B7" s="326" t="s">
        <v>229</v>
      </c>
      <c r="C7" s="327" t="s">
        <v>527</v>
      </c>
      <c r="D7" s="328" t="s">
        <v>513</v>
      </c>
    </row>
    <row r="8" spans="1:4" ht="13.5" thickBot="1">
      <c r="A8" s="325"/>
      <c r="B8" s="326" t="s">
        <v>243</v>
      </c>
      <c r="C8" s="326" t="s">
        <v>528</v>
      </c>
      <c r="D8" s="328">
        <v>1</v>
      </c>
    </row>
    <row r="9" spans="1:4" ht="19.5" customHeight="1">
      <c r="A9" s="329" t="s">
        <v>529</v>
      </c>
      <c r="B9" s="330" t="s">
        <v>530</v>
      </c>
      <c r="C9" s="331"/>
      <c r="D9" s="408">
        <v>133</v>
      </c>
    </row>
    <row r="10" spans="1:4" ht="15.75" customHeight="1">
      <c r="A10" s="332" t="s">
        <v>531</v>
      </c>
      <c r="B10" s="333" t="s">
        <v>532</v>
      </c>
      <c r="C10" s="334"/>
      <c r="D10" s="408">
        <v>110</v>
      </c>
    </row>
    <row r="11" spans="1:4" ht="18.75" customHeight="1">
      <c r="A11" s="332" t="s">
        <v>533</v>
      </c>
      <c r="B11" s="333" t="s">
        <v>534</v>
      </c>
      <c r="C11" s="334"/>
      <c r="D11" s="336"/>
    </row>
    <row r="12" spans="1:4" ht="17.25" customHeight="1">
      <c r="A12" s="337" t="s">
        <v>292</v>
      </c>
      <c r="B12" s="334" t="s">
        <v>535</v>
      </c>
      <c r="C12" s="334"/>
      <c r="D12" s="335">
        <v>23</v>
      </c>
    </row>
    <row r="13" spans="1:4" ht="30" customHeight="1">
      <c r="A13" s="337" t="s">
        <v>294</v>
      </c>
      <c r="B13" s="334" t="s">
        <v>536</v>
      </c>
      <c r="C13" s="334"/>
      <c r="D13" s="336"/>
    </row>
    <row r="14" spans="1:4" ht="18.75" customHeight="1">
      <c r="A14" s="337" t="s">
        <v>296</v>
      </c>
      <c r="B14" s="334" t="s">
        <v>537</v>
      </c>
      <c r="C14" s="334"/>
      <c r="D14" s="335"/>
    </row>
    <row r="15" spans="1:4" ht="17.25" customHeight="1">
      <c r="A15" s="337" t="s">
        <v>298</v>
      </c>
      <c r="B15" s="334" t="s">
        <v>538</v>
      </c>
      <c r="C15" s="334"/>
      <c r="D15" s="336"/>
    </row>
    <row r="16" spans="1:4" ht="18" customHeight="1">
      <c r="A16" s="337"/>
      <c r="B16" s="338" t="s">
        <v>440</v>
      </c>
      <c r="C16" s="334"/>
      <c r="D16" s="339">
        <f>SUM(D12:D15)</f>
        <v>23</v>
      </c>
    </row>
    <row r="17" spans="1:4" ht="18.75" customHeight="1">
      <c r="A17" s="332" t="s">
        <v>314</v>
      </c>
      <c r="B17" s="333" t="s">
        <v>539</v>
      </c>
      <c r="C17" s="334"/>
      <c r="D17" s="336"/>
    </row>
    <row r="18" spans="1:4" ht="17.25" customHeight="1">
      <c r="A18" s="337" t="s">
        <v>292</v>
      </c>
      <c r="B18" s="334" t="s">
        <v>540</v>
      </c>
      <c r="C18" s="334"/>
      <c r="D18" s="335"/>
    </row>
    <row r="19" spans="1:4" ht="14.25" customHeight="1">
      <c r="A19" s="337" t="s">
        <v>294</v>
      </c>
      <c r="B19" s="334" t="s">
        <v>541</v>
      </c>
      <c r="C19" s="334"/>
      <c r="D19" s="335">
        <v>3</v>
      </c>
    </row>
    <row r="20" spans="1:4" ht="13.5" customHeight="1">
      <c r="A20" s="337" t="s">
        <v>296</v>
      </c>
      <c r="B20" s="334" t="s">
        <v>542</v>
      </c>
      <c r="C20" s="334"/>
      <c r="D20" s="335"/>
    </row>
    <row r="21" spans="1:4" ht="12.75" customHeight="1">
      <c r="A21" s="337"/>
      <c r="B21" s="334" t="s">
        <v>543</v>
      </c>
      <c r="C21" s="334"/>
      <c r="D21" s="336"/>
    </row>
    <row r="22" spans="1:4" ht="12.75">
      <c r="A22" s="337" t="s">
        <v>298</v>
      </c>
      <c r="B22" s="334" t="s">
        <v>544</v>
      </c>
      <c r="C22" s="334"/>
      <c r="D22" s="336"/>
    </row>
    <row r="23" spans="1:4" ht="15.75" customHeight="1">
      <c r="A23" s="337" t="s">
        <v>300</v>
      </c>
      <c r="B23" s="334" t="s">
        <v>545</v>
      </c>
      <c r="C23" s="334"/>
      <c r="D23" s="335"/>
    </row>
    <row r="24" spans="1:4" ht="13.5" customHeight="1">
      <c r="A24" s="337" t="s">
        <v>302</v>
      </c>
      <c r="B24" s="334" t="s">
        <v>546</v>
      </c>
      <c r="C24" s="334"/>
      <c r="D24" s="335"/>
    </row>
    <row r="25" spans="1:4" ht="14.25" customHeight="1">
      <c r="A25" s="337" t="s">
        <v>304</v>
      </c>
      <c r="B25" s="334" t="s">
        <v>530</v>
      </c>
      <c r="C25" s="334"/>
      <c r="D25" s="335"/>
    </row>
    <row r="26" spans="1:4" ht="14.25" customHeight="1">
      <c r="A26" s="337"/>
      <c r="B26" s="338" t="s">
        <v>547</v>
      </c>
      <c r="C26" s="334"/>
      <c r="D26" s="339">
        <f>SUM(D17:D25)</f>
        <v>3</v>
      </c>
    </row>
    <row r="27" spans="1:4" ht="15" customHeight="1">
      <c r="A27" s="332" t="s">
        <v>322</v>
      </c>
      <c r="B27" s="333" t="s">
        <v>548</v>
      </c>
      <c r="C27" s="334"/>
      <c r="D27" s="418">
        <f>SUM(-D26,D16)+D10</f>
        <v>130</v>
      </c>
    </row>
    <row r="28" spans="1:4" ht="12.75" customHeight="1">
      <c r="A28" s="340" t="s">
        <v>549</v>
      </c>
      <c r="B28" s="341" t="s">
        <v>550</v>
      </c>
      <c r="C28" s="334"/>
      <c r="D28" s="339"/>
    </row>
    <row r="29" spans="1:4" ht="16.5" customHeight="1">
      <c r="A29" s="332" t="s">
        <v>531</v>
      </c>
      <c r="B29" s="333" t="s">
        <v>551</v>
      </c>
      <c r="C29" s="334"/>
      <c r="D29" s="335"/>
    </row>
    <row r="30" spans="1:4" ht="13.5" customHeight="1">
      <c r="A30" s="332" t="s">
        <v>533</v>
      </c>
      <c r="B30" s="333" t="s">
        <v>552</v>
      </c>
      <c r="C30" s="334"/>
      <c r="D30" s="336"/>
    </row>
    <row r="31" spans="1:4" ht="13.5" customHeight="1">
      <c r="A31" s="337" t="s">
        <v>292</v>
      </c>
      <c r="B31" s="334" t="s">
        <v>553</v>
      </c>
      <c r="C31" s="334"/>
      <c r="D31" s="335"/>
    </row>
    <row r="32" spans="1:4" ht="12.75">
      <c r="A32" s="337" t="s">
        <v>294</v>
      </c>
      <c r="B32" s="334" t="s">
        <v>554</v>
      </c>
      <c r="C32" s="334"/>
      <c r="D32" s="336"/>
    </row>
    <row r="33" spans="1:4" ht="15" customHeight="1">
      <c r="A33" s="342"/>
      <c r="B33" s="341" t="s">
        <v>403</v>
      </c>
      <c r="C33" s="334"/>
      <c r="D33" s="339">
        <f>SUM(D31:D32)</f>
        <v>0</v>
      </c>
    </row>
    <row r="34" spans="1:4" ht="12" customHeight="1">
      <c r="A34" s="332" t="s">
        <v>555</v>
      </c>
      <c r="B34" s="333" t="s">
        <v>556</v>
      </c>
      <c r="C34" s="334"/>
      <c r="D34" s="336"/>
    </row>
    <row r="35" spans="1:4" ht="15" customHeight="1">
      <c r="A35" s="337" t="s">
        <v>292</v>
      </c>
      <c r="B35" s="334" t="s">
        <v>557</v>
      </c>
      <c r="C35" s="334"/>
      <c r="D35" s="335"/>
    </row>
    <row r="36" spans="1:4" ht="12.75">
      <c r="A36" s="343" t="s">
        <v>294</v>
      </c>
      <c r="B36" s="344" t="s">
        <v>231</v>
      </c>
      <c r="C36" s="344"/>
      <c r="D36" s="345"/>
    </row>
    <row r="37" spans="1:4" ht="12.75">
      <c r="A37" s="343" t="s">
        <v>296</v>
      </c>
      <c r="B37" s="344" t="s">
        <v>230</v>
      </c>
      <c r="C37" s="344"/>
      <c r="D37" s="345"/>
    </row>
    <row r="38" spans="1:4" ht="12.75">
      <c r="A38" s="343"/>
      <c r="B38" s="346" t="s">
        <v>547</v>
      </c>
      <c r="C38" s="344"/>
      <c r="D38" s="347">
        <f>SUM(D34:D37)</f>
        <v>0</v>
      </c>
    </row>
    <row r="39" spans="1:4" ht="20.25" customHeight="1">
      <c r="A39" s="348" t="s">
        <v>322</v>
      </c>
      <c r="B39" s="349" t="s">
        <v>558</v>
      </c>
      <c r="C39" s="344"/>
      <c r="D39" s="350">
        <f>SUM(D38,D33)</f>
        <v>0</v>
      </c>
    </row>
    <row r="40" spans="1:4" ht="12.75">
      <c r="A40" s="351" t="s">
        <v>559</v>
      </c>
      <c r="B40" s="352" t="s">
        <v>560</v>
      </c>
      <c r="C40" s="344"/>
      <c r="D40" s="345"/>
    </row>
    <row r="41" spans="1:4" ht="12.75">
      <c r="A41" s="343" t="s">
        <v>292</v>
      </c>
      <c r="B41" s="344" t="s">
        <v>561</v>
      </c>
      <c r="C41" s="344"/>
      <c r="D41" s="350">
        <v>51</v>
      </c>
    </row>
    <row r="42" spans="1:4" ht="13.5" thickBot="1">
      <c r="A42" s="353" t="s">
        <v>294</v>
      </c>
      <c r="B42" s="354" t="s">
        <v>562</v>
      </c>
      <c r="C42" s="354"/>
      <c r="D42" s="392"/>
    </row>
    <row r="43" spans="1:4" ht="12.75">
      <c r="A43" s="355"/>
      <c r="B43" s="355"/>
      <c r="C43" s="355"/>
      <c r="D43" s="355"/>
    </row>
    <row r="44" spans="1:4" ht="38.25" customHeight="1">
      <c r="A44" s="511" t="s">
        <v>600</v>
      </c>
      <c r="B44" s="511"/>
      <c r="C44" s="511"/>
      <c r="D44" s="511"/>
    </row>
    <row r="45" spans="1:4" ht="12.75">
      <c r="A45" s="355"/>
      <c r="B45" s="355"/>
      <c r="C45" s="355"/>
      <c r="D45" s="355"/>
    </row>
    <row r="46" spans="1:4" ht="12.75">
      <c r="A46" s="355"/>
      <c r="B46" s="355"/>
      <c r="C46" s="355"/>
      <c r="D46" s="355"/>
    </row>
    <row r="47" spans="1:4" ht="12.75">
      <c r="A47" s="413">
        <f>'БАЛАНС-12м.'!A81</f>
        <v>40198</v>
      </c>
      <c r="B47" s="356" t="s">
        <v>563</v>
      </c>
      <c r="C47" s="512" t="s">
        <v>564</v>
      </c>
      <c r="D47" s="51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6">
      <selection activeCell="D67" sqref="D67"/>
    </sheetView>
  </sheetViews>
  <sheetFormatPr defaultColWidth="9.25390625" defaultRowHeight="12.75"/>
  <cols>
    <col min="1" max="1" width="45.00390625" style="144" customWidth="1"/>
    <col min="2" max="7" width="13.75390625" style="144" customWidth="1"/>
    <col min="8" max="16384" width="9.25390625" style="144" customWidth="1"/>
  </cols>
  <sheetData>
    <row r="1" spans="1:7" ht="12.75" customHeight="1">
      <c r="A1" s="357"/>
      <c r="E1" s="357"/>
      <c r="F1" s="516" t="s">
        <v>565</v>
      </c>
      <c r="G1" s="516"/>
    </row>
    <row r="2" spans="1:7" ht="12.75" customHeight="1">
      <c r="A2" s="515" t="s">
        <v>566</v>
      </c>
      <c r="B2" s="515"/>
      <c r="C2" s="515"/>
      <c r="D2" s="515"/>
      <c r="E2" s="515"/>
      <c r="F2" s="515"/>
      <c r="G2" s="515"/>
    </row>
    <row r="3" spans="1:7" ht="12.75">
      <c r="A3" s="515" t="s">
        <v>567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'БАЛАНС-12м.'!A3:F3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'БАЛАНС-12м.'!A4:F4</f>
        <v>към 31.12.2009 год.</v>
      </c>
      <c r="B5" s="515"/>
      <c r="C5" s="515"/>
      <c r="D5" s="515"/>
      <c r="E5" s="515"/>
      <c r="F5" s="515"/>
      <c r="G5" s="515"/>
    </row>
    <row r="6" spans="1:7" ht="13.5" thickBot="1">
      <c r="A6" s="357"/>
      <c r="B6" s="358"/>
      <c r="C6" s="358"/>
      <c r="D6" s="358"/>
      <c r="E6" s="358"/>
      <c r="F6" s="357"/>
      <c r="G6" s="357" t="s">
        <v>372</v>
      </c>
    </row>
    <row r="7" spans="1:7" ht="21" customHeight="1" thickBot="1">
      <c r="A7" s="518" t="s">
        <v>568</v>
      </c>
      <c r="B7" s="519" t="s">
        <v>569</v>
      </c>
      <c r="C7" s="519"/>
      <c r="D7" s="519"/>
      <c r="E7" s="519" t="s">
        <v>570</v>
      </c>
      <c r="F7" s="519"/>
      <c r="G7" s="520"/>
    </row>
    <row r="8" spans="1:7" ht="24.75" customHeight="1" thickBot="1">
      <c r="A8" s="518"/>
      <c r="B8" s="519" t="s">
        <v>571</v>
      </c>
      <c r="C8" s="521" t="s">
        <v>572</v>
      </c>
      <c r="D8" s="522"/>
      <c r="E8" s="519" t="s">
        <v>573</v>
      </c>
      <c r="F8" s="521" t="s">
        <v>574</v>
      </c>
      <c r="G8" s="523"/>
    </row>
    <row r="9" spans="1:7" ht="35.25" customHeight="1" thickBot="1">
      <c r="A9" s="518"/>
      <c r="B9" s="519"/>
      <c r="C9" s="362" t="s">
        <v>575</v>
      </c>
      <c r="D9" s="362" t="s">
        <v>576</v>
      </c>
      <c r="E9" s="519"/>
      <c r="F9" s="360" t="s">
        <v>575</v>
      </c>
      <c r="G9" s="363" t="s">
        <v>576</v>
      </c>
    </row>
    <row r="10" spans="1:7" ht="13.5" thickBot="1">
      <c r="A10" s="359">
        <v>1</v>
      </c>
      <c r="B10" s="360">
        <v>3</v>
      </c>
      <c r="C10" s="360">
        <v>4</v>
      </c>
      <c r="D10" s="360">
        <v>5</v>
      </c>
      <c r="E10" s="360">
        <v>6</v>
      </c>
      <c r="F10" s="360">
        <v>7</v>
      </c>
      <c r="G10" s="361">
        <v>8</v>
      </c>
    </row>
    <row r="11" spans="1:7" ht="12.75">
      <c r="A11" s="364" t="s">
        <v>577</v>
      </c>
      <c r="B11" s="365"/>
      <c r="C11" s="365"/>
      <c r="D11" s="365"/>
      <c r="E11" s="365"/>
      <c r="F11" s="365"/>
      <c r="G11" s="366"/>
    </row>
    <row r="12" spans="1:7" ht="12.75">
      <c r="A12" s="367" t="s">
        <v>578</v>
      </c>
      <c r="B12" s="368"/>
      <c r="C12" s="368"/>
      <c r="D12" s="368"/>
      <c r="E12" s="368"/>
      <c r="F12" s="368"/>
      <c r="G12" s="369"/>
    </row>
    <row r="13" spans="1:7" ht="28.5" customHeight="1">
      <c r="A13" s="370" t="s">
        <v>579</v>
      </c>
      <c r="B13" s="368"/>
      <c r="C13" s="368"/>
      <c r="D13" s="368"/>
      <c r="E13" s="368"/>
      <c r="F13" s="368"/>
      <c r="G13" s="369"/>
    </row>
    <row r="14" spans="1:7" ht="16.5" customHeight="1">
      <c r="A14" s="370" t="s">
        <v>580</v>
      </c>
      <c r="B14" s="368"/>
      <c r="C14" s="368"/>
      <c r="D14" s="368"/>
      <c r="E14" s="368"/>
      <c r="F14" s="368"/>
      <c r="G14" s="369"/>
    </row>
    <row r="15" spans="1:7" ht="13.5" customHeight="1">
      <c r="A15" s="370" t="s">
        <v>581</v>
      </c>
      <c r="B15" s="368"/>
      <c r="C15" s="368"/>
      <c r="D15" s="368"/>
      <c r="E15" s="368"/>
      <c r="F15" s="368"/>
      <c r="G15" s="369"/>
    </row>
    <row r="16" spans="1:7" ht="12.75">
      <c r="A16" s="370" t="s">
        <v>582</v>
      </c>
      <c r="B16" s="368"/>
      <c r="C16" s="368"/>
      <c r="D16" s="368"/>
      <c r="E16" s="368"/>
      <c r="F16" s="368"/>
      <c r="G16" s="369"/>
    </row>
    <row r="17" spans="1:7" ht="12.75">
      <c r="A17" s="370" t="s">
        <v>583</v>
      </c>
      <c r="B17" s="368"/>
      <c r="C17" s="368"/>
      <c r="D17" s="368"/>
      <c r="E17" s="368">
        <v>62</v>
      </c>
      <c r="F17" s="368"/>
      <c r="G17" s="369">
        <v>6</v>
      </c>
    </row>
    <row r="18" spans="1:7" ht="13.5" thickBot="1">
      <c r="A18" s="371" t="s">
        <v>584</v>
      </c>
      <c r="B18" s="372"/>
      <c r="C18" s="372"/>
      <c r="D18" s="372"/>
      <c r="E18" s="372"/>
      <c r="F18" s="372"/>
      <c r="G18" s="373"/>
    </row>
    <row r="19" spans="1:7" ht="17.25" customHeight="1" thickBot="1">
      <c r="A19" s="374" t="s">
        <v>585</v>
      </c>
      <c r="B19" s="362">
        <f aca="true" t="shared" si="0" ref="B19:G19">SUM(B13:B18)</f>
        <v>0</v>
      </c>
      <c r="C19" s="362">
        <f t="shared" si="0"/>
        <v>0</v>
      </c>
      <c r="D19" s="362">
        <f t="shared" si="0"/>
        <v>0</v>
      </c>
      <c r="E19" s="362">
        <f t="shared" si="0"/>
        <v>62</v>
      </c>
      <c r="F19" s="412">
        <f t="shared" si="0"/>
        <v>0</v>
      </c>
      <c r="G19" s="417">
        <f t="shared" si="0"/>
        <v>6</v>
      </c>
    </row>
    <row r="20" spans="1:7" ht="12.75">
      <c r="A20" s="375" t="s">
        <v>586</v>
      </c>
      <c r="B20" s="365"/>
      <c r="C20" s="365"/>
      <c r="D20" s="365"/>
      <c r="E20" s="365"/>
      <c r="F20" s="365"/>
      <c r="G20" s="366"/>
    </row>
    <row r="21" spans="1:7" ht="18.75" customHeight="1">
      <c r="A21" s="376" t="s">
        <v>587</v>
      </c>
      <c r="B21" s="368"/>
      <c r="C21" s="368"/>
      <c r="D21" s="368"/>
      <c r="E21" s="368"/>
      <c r="F21" s="368"/>
      <c r="G21" s="369"/>
    </row>
    <row r="22" spans="1:7" ht="12.75">
      <c r="A22" s="367" t="s">
        <v>578</v>
      </c>
      <c r="B22" s="368"/>
      <c r="C22" s="368"/>
      <c r="D22" s="368"/>
      <c r="E22" s="368"/>
      <c r="F22" s="368"/>
      <c r="G22" s="369"/>
    </row>
    <row r="23" spans="1:7" ht="28.5" customHeight="1">
      <c r="A23" s="370" t="s">
        <v>579</v>
      </c>
      <c r="B23" s="368"/>
      <c r="C23" s="368"/>
      <c r="D23" s="368"/>
      <c r="E23" s="368"/>
      <c r="F23" s="368"/>
      <c r="G23" s="369"/>
    </row>
    <row r="24" spans="1:7" ht="17.25" customHeight="1">
      <c r="A24" s="370" t="s">
        <v>580</v>
      </c>
      <c r="B24" s="368"/>
      <c r="C24" s="368"/>
      <c r="D24" s="368"/>
      <c r="E24" s="368"/>
      <c r="F24" s="368"/>
      <c r="G24" s="369"/>
    </row>
    <row r="25" spans="1:7" ht="13.5" customHeight="1">
      <c r="A25" s="370" t="s">
        <v>581</v>
      </c>
      <c r="B25" s="368"/>
      <c r="C25" s="368"/>
      <c r="D25" s="368"/>
      <c r="E25" s="368"/>
      <c r="F25" s="368"/>
      <c r="G25" s="369"/>
    </row>
    <row r="26" spans="1:7" ht="12.75">
      <c r="A26" s="370" t="s">
        <v>582</v>
      </c>
      <c r="B26" s="368"/>
      <c r="C26" s="368"/>
      <c r="D26" s="368"/>
      <c r="E26" s="368"/>
      <c r="F26" s="368"/>
      <c r="G26" s="369"/>
    </row>
    <row r="27" spans="1:7" ht="12.75">
      <c r="A27" s="370" t="s">
        <v>583</v>
      </c>
      <c r="B27" s="368"/>
      <c r="C27" s="368"/>
      <c r="D27" s="368"/>
      <c r="E27" s="368"/>
      <c r="F27" s="368"/>
      <c r="G27" s="369"/>
    </row>
    <row r="28" spans="1:7" ht="13.5" thickBot="1">
      <c r="A28" s="371" t="s">
        <v>584</v>
      </c>
      <c r="B28" s="372"/>
      <c r="C28" s="372"/>
      <c r="D28" s="372"/>
      <c r="E28" s="372"/>
      <c r="F28" s="372"/>
      <c r="G28" s="373"/>
    </row>
    <row r="29" spans="1:7" ht="15" customHeight="1" thickBot="1">
      <c r="A29" s="374" t="s">
        <v>585</v>
      </c>
      <c r="B29" s="362"/>
      <c r="C29" s="362"/>
      <c r="D29" s="362"/>
      <c r="E29" s="362"/>
      <c r="F29" s="362"/>
      <c r="G29" s="363"/>
    </row>
    <row r="30" spans="1:7" ht="12.75">
      <c r="A30" s="375" t="s">
        <v>586</v>
      </c>
      <c r="B30" s="365"/>
      <c r="C30" s="365"/>
      <c r="D30" s="365"/>
      <c r="E30" s="365"/>
      <c r="F30" s="365"/>
      <c r="G30" s="366"/>
    </row>
    <row r="31" spans="1:7" ht="15" customHeight="1">
      <c r="A31" s="377" t="s">
        <v>588</v>
      </c>
      <c r="B31" s="368"/>
      <c r="C31" s="368"/>
      <c r="D31" s="368"/>
      <c r="E31" s="368"/>
      <c r="F31" s="368"/>
      <c r="G31" s="369"/>
    </row>
    <row r="32" spans="1:7" ht="12.75">
      <c r="A32" s="378" t="s">
        <v>578</v>
      </c>
      <c r="B32" s="368"/>
      <c r="C32" s="368"/>
      <c r="D32" s="368"/>
      <c r="E32" s="368"/>
      <c r="F32" s="368"/>
      <c r="G32" s="369"/>
    </row>
    <row r="33" spans="1:7" ht="30" customHeight="1">
      <c r="A33" s="370" t="s">
        <v>579</v>
      </c>
      <c r="B33" s="368"/>
      <c r="C33" s="368"/>
      <c r="D33" s="368"/>
      <c r="E33" s="368"/>
      <c r="F33" s="368"/>
      <c r="G33" s="369"/>
    </row>
    <row r="34" spans="1:7" ht="18.75" customHeight="1">
      <c r="A34" s="370" t="s">
        <v>589</v>
      </c>
      <c r="B34" s="368"/>
      <c r="C34" s="368"/>
      <c r="D34" s="368"/>
      <c r="E34" s="368"/>
      <c r="F34" s="368"/>
      <c r="G34" s="369"/>
    </row>
    <row r="35" spans="1:7" ht="18" customHeight="1">
      <c r="A35" s="370" t="s">
        <v>590</v>
      </c>
      <c r="B35" s="368"/>
      <c r="C35" s="368"/>
      <c r="D35" s="368"/>
      <c r="E35" s="368"/>
      <c r="F35" s="368"/>
      <c r="G35" s="369"/>
    </row>
    <row r="36" spans="1:7" ht="12.75">
      <c r="A36" s="370" t="s">
        <v>582</v>
      </c>
      <c r="B36" s="368"/>
      <c r="C36" s="368"/>
      <c r="D36" s="368"/>
      <c r="E36" s="368"/>
      <c r="F36" s="368"/>
      <c r="G36" s="369"/>
    </row>
    <row r="37" spans="1:7" ht="12.75">
      <c r="A37" s="370" t="s">
        <v>583</v>
      </c>
      <c r="B37" s="368"/>
      <c r="C37" s="368"/>
      <c r="D37" s="368"/>
      <c r="E37" s="368"/>
      <c r="F37" s="368"/>
      <c r="G37" s="369"/>
    </row>
    <row r="38" spans="1:7" ht="13.5" thickBot="1">
      <c r="A38" s="371" t="s">
        <v>584</v>
      </c>
      <c r="B38" s="372"/>
      <c r="C38" s="372"/>
      <c r="D38" s="372"/>
      <c r="E38" s="372"/>
      <c r="F38" s="372"/>
      <c r="G38" s="373"/>
    </row>
    <row r="39" spans="1:7" ht="18.75" customHeight="1" thickBot="1">
      <c r="A39" s="374" t="s">
        <v>585</v>
      </c>
      <c r="B39" s="362"/>
      <c r="C39" s="362"/>
      <c r="D39" s="362"/>
      <c r="E39" s="362"/>
      <c r="F39" s="362"/>
      <c r="G39" s="363"/>
    </row>
    <row r="40" spans="1:7" ht="12.75">
      <c r="A40" s="375" t="s">
        <v>586</v>
      </c>
      <c r="B40" s="365"/>
      <c r="C40" s="365"/>
      <c r="D40" s="365"/>
      <c r="E40" s="365"/>
      <c r="F40" s="365"/>
      <c r="G40" s="366"/>
    </row>
    <row r="41" spans="1:7" ht="19.5" customHeight="1">
      <c r="A41" s="376" t="s">
        <v>591</v>
      </c>
      <c r="B41" s="368"/>
      <c r="C41" s="368"/>
      <c r="D41" s="368"/>
      <c r="E41" s="368"/>
      <c r="F41" s="368"/>
      <c r="G41" s="369"/>
    </row>
    <row r="42" spans="1:7" ht="12.75">
      <c r="A42" s="367" t="s">
        <v>578</v>
      </c>
      <c r="B42" s="368"/>
      <c r="C42" s="368"/>
      <c r="D42" s="368"/>
      <c r="E42" s="368"/>
      <c r="F42" s="368"/>
      <c r="G42" s="369"/>
    </row>
    <row r="43" spans="1:7" ht="28.5" customHeight="1">
      <c r="A43" s="370" t="s">
        <v>579</v>
      </c>
      <c r="B43" s="368"/>
      <c r="C43" s="368"/>
      <c r="D43" s="368"/>
      <c r="E43" s="368"/>
      <c r="F43" s="368"/>
      <c r="G43" s="369"/>
    </row>
    <row r="44" spans="1:7" ht="15" customHeight="1">
      <c r="A44" s="370" t="s">
        <v>580</v>
      </c>
      <c r="B44" s="368"/>
      <c r="C44" s="368"/>
      <c r="D44" s="368"/>
      <c r="E44" s="368"/>
      <c r="F44" s="368"/>
      <c r="G44" s="369"/>
    </row>
    <row r="45" spans="1:7" ht="15.75" customHeight="1">
      <c r="A45" s="370" t="s">
        <v>592</v>
      </c>
      <c r="B45" s="368"/>
      <c r="C45" s="368"/>
      <c r="D45" s="368"/>
      <c r="E45" s="368"/>
      <c r="F45" s="368"/>
      <c r="G45" s="369"/>
    </row>
    <row r="46" spans="1:7" ht="12.75">
      <c r="A46" s="370" t="s">
        <v>582</v>
      </c>
      <c r="B46" s="368"/>
      <c r="C46" s="368"/>
      <c r="D46" s="368"/>
      <c r="E46" s="368"/>
      <c r="F46" s="368"/>
      <c r="G46" s="369"/>
    </row>
    <row r="47" spans="1:7" ht="12.75">
      <c r="A47" s="370" t="s">
        <v>583</v>
      </c>
      <c r="B47" s="368"/>
      <c r="C47" s="368"/>
      <c r="D47" s="368"/>
      <c r="E47" s="368"/>
      <c r="F47" s="368"/>
      <c r="G47" s="369"/>
    </row>
    <row r="48" spans="1:7" ht="13.5" thickBot="1">
      <c r="A48" s="371" t="s">
        <v>584</v>
      </c>
      <c r="B48" s="372"/>
      <c r="C48" s="372"/>
      <c r="D48" s="372"/>
      <c r="E48" s="372"/>
      <c r="F48" s="372"/>
      <c r="G48" s="373"/>
    </row>
    <row r="49" spans="1:7" ht="15.75" customHeight="1" thickBot="1">
      <c r="A49" s="374" t="s">
        <v>585</v>
      </c>
      <c r="B49" s="362"/>
      <c r="C49" s="362"/>
      <c r="D49" s="362"/>
      <c r="E49" s="362"/>
      <c r="F49" s="362"/>
      <c r="G49" s="363"/>
    </row>
    <row r="50" spans="1:7" ht="12.75">
      <c r="A50" s="375" t="s">
        <v>586</v>
      </c>
      <c r="B50" s="365"/>
      <c r="C50" s="365"/>
      <c r="D50" s="365"/>
      <c r="E50" s="365"/>
      <c r="F50" s="365"/>
      <c r="G50" s="366"/>
    </row>
    <row r="51" spans="1:7" ht="20.25" customHeight="1">
      <c r="A51" s="376" t="s">
        <v>593</v>
      </c>
      <c r="B51" s="368"/>
      <c r="C51" s="368"/>
      <c r="D51" s="368"/>
      <c r="E51" s="368"/>
      <c r="F51" s="368"/>
      <c r="G51" s="369"/>
    </row>
    <row r="52" spans="1:7" ht="12.75">
      <c r="A52" s="367" t="s">
        <v>578</v>
      </c>
      <c r="B52" s="368"/>
      <c r="C52" s="368"/>
      <c r="D52" s="368"/>
      <c r="E52" s="368"/>
      <c r="F52" s="368"/>
      <c r="G52" s="369"/>
    </row>
    <row r="53" spans="1:7" ht="25.5" customHeight="1">
      <c r="A53" s="370" t="s">
        <v>594</v>
      </c>
      <c r="B53" s="368"/>
      <c r="C53" s="368"/>
      <c r="D53" s="368"/>
      <c r="E53" s="368"/>
      <c r="F53" s="368"/>
      <c r="G53" s="369"/>
    </row>
    <row r="54" spans="1:7" ht="14.25" customHeight="1">
      <c r="A54" s="370" t="s">
        <v>595</v>
      </c>
      <c r="B54" s="368"/>
      <c r="C54" s="368"/>
      <c r="D54" s="368"/>
      <c r="E54" s="368"/>
      <c r="F54" s="368"/>
      <c r="G54" s="369"/>
    </row>
    <row r="55" spans="1:7" ht="16.5" customHeight="1">
      <c r="A55" s="370" t="s">
        <v>590</v>
      </c>
      <c r="B55" s="368"/>
      <c r="C55" s="368"/>
      <c r="D55" s="368"/>
      <c r="E55" s="368"/>
      <c r="F55" s="368"/>
      <c r="G55" s="369"/>
    </row>
    <row r="56" spans="1:7" ht="12.75">
      <c r="A56" s="370" t="s">
        <v>582</v>
      </c>
      <c r="B56" s="368"/>
      <c r="C56" s="368"/>
      <c r="D56" s="368"/>
      <c r="E56" s="368"/>
      <c r="F56" s="368"/>
      <c r="G56" s="369"/>
    </row>
    <row r="57" spans="1:7" ht="12.75">
      <c r="A57" s="370" t="s">
        <v>583</v>
      </c>
      <c r="B57" s="368"/>
      <c r="C57" s="368"/>
      <c r="D57" s="368"/>
      <c r="E57" s="368">
        <v>62</v>
      </c>
      <c r="F57" s="368"/>
      <c r="G57" s="369">
        <v>6</v>
      </c>
    </row>
    <row r="58" spans="1:7" ht="13.5" thickBot="1">
      <c r="A58" s="371" t="s">
        <v>584</v>
      </c>
      <c r="B58" s="372"/>
      <c r="C58" s="372"/>
      <c r="D58" s="372"/>
      <c r="E58" s="372"/>
      <c r="F58" s="372"/>
      <c r="G58" s="373"/>
    </row>
    <row r="59" spans="1:7" ht="18.75" customHeight="1" thickBot="1">
      <c r="A59" s="374" t="s">
        <v>585</v>
      </c>
      <c r="B59" s="362">
        <f aca="true" t="shared" si="1" ref="B59:G59">SUM(B53:B58)</f>
        <v>0</v>
      </c>
      <c r="C59" s="362">
        <f t="shared" si="1"/>
        <v>0</v>
      </c>
      <c r="D59" s="362">
        <f t="shared" si="1"/>
        <v>0</v>
      </c>
      <c r="E59" s="362">
        <f t="shared" si="1"/>
        <v>62</v>
      </c>
      <c r="F59" s="412">
        <f t="shared" si="1"/>
        <v>0</v>
      </c>
      <c r="G59" s="417">
        <f t="shared" si="1"/>
        <v>6</v>
      </c>
    </row>
    <row r="60" spans="1:7" ht="13.5" thickBot="1">
      <c r="A60" s="379" t="s">
        <v>586</v>
      </c>
      <c r="B60" s="380"/>
      <c r="C60" s="380"/>
      <c r="D60" s="380"/>
      <c r="E60" s="380"/>
      <c r="F60" s="380"/>
      <c r="G60" s="381"/>
    </row>
    <row r="61" spans="1:7" ht="12.75">
      <c r="A61" s="357"/>
      <c r="B61" s="357"/>
      <c r="C61" s="357"/>
      <c r="D61" s="357"/>
      <c r="E61" s="357"/>
      <c r="F61" s="357"/>
      <c r="G61" s="357"/>
    </row>
    <row r="62" spans="1:7" ht="12.75">
      <c r="A62" s="413">
        <f>'БАЛАНС-12м.'!A81</f>
        <v>40198</v>
      </c>
      <c r="B62" s="517" t="s">
        <v>596</v>
      </c>
      <c r="C62" s="517"/>
      <c r="D62" s="382"/>
      <c r="E62" s="517" t="s">
        <v>597</v>
      </c>
      <c r="F62" s="517"/>
      <c r="G62" s="517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0">
      <selection activeCell="C41" sqref="C41"/>
    </sheetView>
  </sheetViews>
  <sheetFormatPr defaultColWidth="10.75390625" defaultRowHeight="12.75"/>
  <cols>
    <col min="1" max="1" width="39.75390625" style="49" customWidth="1"/>
    <col min="2" max="2" width="9.37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75390625" style="50" customWidth="1"/>
  </cols>
  <sheetData>
    <row r="1" ht="12.75">
      <c r="E1" s="51" t="s">
        <v>124</v>
      </c>
    </row>
    <row r="2" ht="12.75">
      <c r="E2" s="51" t="s">
        <v>603</v>
      </c>
    </row>
    <row r="3" spans="1:6" ht="12.75">
      <c r="A3" s="435" t="s">
        <v>125</v>
      </c>
      <c r="B3" s="435"/>
      <c r="C3" s="435"/>
      <c r="D3" s="435"/>
      <c r="E3" s="435"/>
      <c r="F3" s="435"/>
    </row>
    <row r="4" spans="1:6" ht="12.75">
      <c r="A4" s="435" t="s">
        <v>126</v>
      </c>
      <c r="B4" s="435"/>
      <c r="C4" s="435"/>
      <c r="D4" s="435"/>
      <c r="E4" s="435"/>
      <c r="F4" s="435"/>
    </row>
    <row r="5" spans="1:6" ht="12.75">
      <c r="A5" s="436" t="str">
        <f>'БАЛАНС-12м.'!A3:F3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3.5" thickBot="1">
      <c r="A6" s="437" t="str">
        <f>'БАЛАНС-12м.'!A4:F4</f>
        <v>към 31.12.2009 год.</v>
      </c>
      <c r="B6" s="437"/>
      <c r="C6" s="437"/>
      <c r="D6" s="437"/>
      <c r="E6" s="437"/>
      <c r="F6" s="437"/>
    </row>
    <row r="7" spans="1:6" s="54" customFormat="1" ht="12.75">
      <c r="A7" s="433" t="s">
        <v>127</v>
      </c>
      <c r="B7" s="52" t="s">
        <v>128</v>
      </c>
      <c r="C7" s="53"/>
      <c r="D7" s="433" t="s">
        <v>129</v>
      </c>
      <c r="E7" s="52" t="s">
        <v>128</v>
      </c>
      <c r="F7" s="53"/>
    </row>
    <row r="8" spans="1:6" s="54" customFormat="1" ht="38.25">
      <c r="A8" s="434"/>
      <c r="B8" s="55" t="s">
        <v>130</v>
      </c>
      <c r="C8" s="56" t="s">
        <v>131</v>
      </c>
      <c r="D8" s="434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2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19</v>
      </c>
      <c r="C13" s="67">
        <v>18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1</v>
      </c>
      <c r="C14" s="67">
        <v>3</v>
      </c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29</v>
      </c>
      <c r="C15" s="67">
        <v>37</v>
      </c>
      <c r="D15" s="68" t="s">
        <v>143</v>
      </c>
      <c r="E15" s="67"/>
      <c r="F15" s="66"/>
    </row>
    <row r="16" spans="1:6" ht="17.25" customHeight="1">
      <c r="A16" s="68" t="s">
        <v>144</v>
      </c>
      <c r="B16" s="65">
        <v>5</v>
      </c>
      <c r="C16" s="67">
        <v>6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>
        <v>65</v>
      </c>
      <c r="C17" s="67">
        <v>3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119</v>
      </c>
      <c r="C20" s="62">
        <f>SUM(C12:C19)</f>
        <v>69</v>
      </c>
      <c r="D20" s="72" t="s">
        <v>151</v>
      </c>
      <c r="E20" s="67">
        <v>46</v>
      </c>
      <c r="F20" s="66">
        <v>44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>
        <v>93</v>
      </c>
      <c r="F23" s="66">
        <v>54</v>
      </c>
    </row>
    <row r="24" spans="1:6" ht="24" customHeight="1">
      <c r="A24" s="68" t="s">
        <v>158</v>
      </c>
      <c r="B24" s="67"/>
      <c r="C24" s="66"/>
      <c r="D24" s="68" t="s">
        <v>159</v>
      </c>
      <c r="E24" s="67">
        <v>61</v>
      </c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>
        <v>3</v>
      </c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200</v>
      </c>
      <c r="F27" s="63">
        <f>SUM(F20:F26)</f>
        <v>101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200</v>
      </c>
      <c r="F28" s="63">
        <f>SUM(F16,F17,F27)</f>
        <v>101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6"/>
    </row>
    <row r="30" spans="1:6" ht="24" customHeight="1">
      <c r="A30" s="390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>
        <v>30</v>
      </c>
      <c r="C31" s="66">
        <v>0</v>
      </c>
      <c r="D31" s="61"/>
      <c r="E31" s="67"/>
      <c r="F31" s="66"/>
    </row>
    <row r="32" spans="1:6" ht="24" customHeight="1">
      <c r="A32" s="68" t="s">
        <v>171</v>
      </c>
      <c r="B32" s="67"/>
      <c r="C32" s="66">
        <v>13</v>
      </c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30</v>
      </c>
      <c r="C34" s="63">
        <f>SUM(C29:C33)</f>
        <v>13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149</v>
      </c>
      <c r="C35" s="63">
        <f>SUM(C20,C27,C34)</f>
        <v>82</v>
      </c>
      <c r="D35" s="61"/>
      <c r="E35" s="67"/>
      <c r="F35" s="66"/>
    </row>
    <row r="36" spans="1:6" ht="18" customHeight="1">
      <c r="A36" s="61" t="s">
        <v>174</v>
      </c>
      <c r="B36" s="62">
        <f>E28-B35</f>
        <v>51</v>
      </c>
      <c r="C36" s="62">
        <f>F28-C35</f>
        <v>19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149</v>
      </c>
      <c r="C38" s="62">
        <f>C35+C37</f>
        <v>82</v>
      </c>
      <c r="D38" s="61" t="s">
        <v>177</v>
      </c>
      <c r="E38" s="63">
        <f>SUM(E28,E30)</f>
        <v>200</v>
      </c>
      <c r="F38" s="63">
        <f>SUM(F28,F30)</f>
        <v>101</v>
      </c>
    </row>
    <row r="39" spans="1:6" ht="17.25" customHeight="1">
      <c r="A39" s="77" t="s">
        <v>178</v>
      </c>
      <c r="B39" s="62">
        <f>B36</f>
        <v>51</v>
      </c>
      <c r="C39" s="62">
        <f>C36</f>
        <v>19</v>
      </c>
      <c r="D39" s="61" t="s">
        <v>179</v>
      </c>
      <c r="E39" s="62">
        <v>0</v>
      </c>
      <c r="F39" s="66"/>
    </row>
    <row r="40" spans="1:6" ht="17.25" customHeight="1">
      <c r="A40" s="64" t="s">
        <v>180</v>
      </c>
      <c r="B40" s="62">
        <f>SUM(B41:B42)</f>
        <v>0</v>
      </c>
      <c r="C40" s="62">
        <f>SUM(C41:C42)</f>
        <v>-4</v>
      </c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7"/>
      <c r="C42" s="66">
        <v>-4</v>
      </c>
      <c r="D42" s="61"/>
      <c r="E42" s="67"/>
      <c r="F42" s="66"/>
    </row>
    <row r="43" spans="1:6" ht="17.25" customHeight="1">
      <c r="A43" s="61" t="s">
        <v>183</v>
      </c>
      <c r="B43" s="63">
        <f>B39-B40</f>
        <v>51</v>
      </c>
      <c r="C43" s="63">
        <f>C39-C40</f>
        <v>23</v>
      </c>
      <c r="D43" s="61" t="s">
        <v>184</v>
      </c>
      <c r="E43" s="63">
        <f>E39</f>
        <v>0</v>
      </c>
      <c r="F43" s="63">
        <f>F39</f>
        <v>0</v>
      </c>
    </row>
    <row r="44" spans="1:6" ht="17.25" customHeight="1" thickBot="1">
      <c r="A44" s="76" t="s">
        <v>185</v>
      </c>
      <c r="B44" s="79">
        <f>SUM(B35,B40,B43)</f>
        <v>200</v>
      </c>
      <c r="C44" s="79">
        <f>SUM(C35,C40,C43)</f>
        <v>101</v>
      </c>
      <c r="D44" s="76" t="s">
        <v>186</v>
      </c>
      <c r="E44" s="79">
        <f>SUM(E38,E43)</f>
        <v>200</v>
      </c>
      <c r="F44" s="79">
        <f>SUM(F38,F43)</f>
        <v>101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3">
        <f>'БАЛАНС-12м.'!A81</f>
        <v>40198</v>
      </c>
      <c r="B46" s="82" t="s">
        <v>187</v>
      </c>
      <c r="C46" s="82"/>
      <c r="D46" s="83"/>
      <c r="E46" s="82" t="s">
        <v>601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1">
      <selection activeCell="C48" sqref="C48"/>
    </sheetView>
  </sheetViews>
  <sheetFormatPr defaultColWidth="9.25390625" defaultRowHeight="12.75"/>
  <cols>
    <col min="1" max="1" width="42.75390625" style="85" customWidth="1"/>
    <col min="2" max="7" width="8.125" style="85" customWidth="1"/>
    <col min="8" max="16384" width="9.25390625" style="85" customWidth="1"/>
  </cols>
  <sheetData>
    <row r="1" spans="2:7" ht="12.75">
      <c r="B1" s="86"/>
      <c r="C1" s="86"/>
      <c r="F1" s="446" t="s">
        <v>188</v>
      </c>
      <c r="G1" s="446"/>
    </row>
    <row r="2" spans="1:7" ht="12.75">
      <c r="A2" s="86"/>
      <c r="B2" s="86"/>
      <c r="C2" s="86"/>
      <c r="F2" s="446" t="s">
        <v>604</v>
      </c>
      <c r="G2" s="446"/>
    </row>
    <row r="3" spans="1:7" ht="12.75">
      <c r="A3" s="449" t="s">
        <v>125</v>
      </c>
      <c r="B3" s="449"/>
      <c r="C3" s="449"/>
      <c r="D3" s="449"/>
      <c r="E3" s="449"/>
      <c r="F3" s="449"/>
      <c r="G3" s="449"/>
    </row>
    <row r="4" spans="1:7" ht="15.75" customHeight="1">
      <c r="A4" s="449" t="s">
        <v>189</v>
      </c>
      <c r="B4" s="449"/>
      <c r="C4" s="449"/>
      <c r="D4" s="449"/>
      <c r="E4" s="449"/>
      <c r="F4" s="449"/>
      <c r="G4" s="449"/>
    </row>
    <row r="5" spans="1:7" ht="16.5" customHeight="1">
      <c r="A5" s="447" t="str">
        <f>'БАЛАНС-12м.'!A3:F3</f>
        <v>на "БУЛГАР ЧЕХ ИНВЕСТ ХОЛДИНГ" АД - СМОЛЯН</v>
      </c>
      <c r="B5" s="447"/>
      <c r="C5" s="447"/>
      <c r="D5" s="447"/>
      <c r="E5" s="447"/>
      <c r="F5" s="447"/>
      <c r="G5" s="447"/>
    </row>
    <row r="6" spans="1:7" ht="11.25" customHeight="1" thickBot="1">
      <c r="A6" s="448" t="str">
        <f>'БАЛАНС-12м.'!A4:F4</f>
        <v>към 31.12.2009 год.</v>
      </c>
      <c r="B6" s="448"/>
      <c r="C6" s="448"/>
      <c r="D6" s="448"/>
      <c r="E6" s="448"/>
      <c r="F6" s="448"/>
      <c r="G6" s="448"/>
    </row>
    <row r="7" spans="1:7" ht="13.5" thickBot="1">
      <c r="A7" s="438" t="s">
        <v>190</v>
      </c>
      <c r="B7" s="440" t="s">
        <v>191</v>
      </c>
      <c r="C7" s="441"/>
      <c r="D7" s="442"/>
      <c r="E7" s="443" t="s">
        <v>192</v>
      </c>
      <c r="F7" s="444"/>
      <c r="G7" s="445"/>
    </row>
    <row r="8" spans="1:7" ht="26.25" thickBot="1">
      <c r="A8" s="439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27</v>
      </c>
      <c r="D11" s="93">
        <f aca="true" t="shared" si="0" ref="D11:D18">B11-C11</f>
        <v>-27</v>
      </c>
      <c r="E11" s="98">
        <v>17</v>
      </c>
      <c r="F11" s="98">
        <v>16</v>
      </c>
      <c r="G11" s="99">
        <f aca="true" t="shared" si="1" ref="G11:G37">E11-F11</f>
        <v>1</v>
      </c>
    </row>
    <row r="12" spans="1:7" ht="25.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33</v>
      </c>
      <c r="D13" s="93">
        <f>B13-C13</f>
        <v>-33</v>
      </c>
      <c r="E13" s="98"/>
      <c r="F13" s="98">
        <v>44</v>
      </c>
      <c r="G13" s="99">
        <f t="shared" si="1"/>
        <v>-44</v>
      </c>
    </row>
    <row r="14" spans="1:7" ht="25.5">
      <c r="A14" s="96" t="s">
        <v>200</v>
      </c>
      <c r="B14" s="97">
        <f>19+18</f>
        <v>37</v>
      </c>
      <c r="C14" s="97"/>
      <c r="D14" s="93">
        <f t="shared" si="0"/>
        <v>37</v>
      </c>
      <c r="E14" s="98">
        <v>18</v>
      </c>
      <c r="F14" s="98"/>
      <c r="G14" s="99">
        <f t="shared" si="1"/>
        <v>18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>
        <v>3</v>
      </c>
      <c r="F15" s="98">
        <v>13</v>
      </c>
      <c r="G15" s="99">
        <f t="shared" si="1"/>
        <v>-10</v>
      </c>
    </row>
    <row r="16" spans="1:7" ht="12.7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12.7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12.75">
      <c r="A18" s="96" t="s">
        <v>204</v>
      </c>
      <c r="B18" s="97">
        <v>0</v>
      </c>
      <c r="C18" s="97"/>
      <c r="D18" s="93">
        <f t="shared" si="0"/>
        <v>0</v>
      </c>
      <c r="E18" s="98">
        <v>0</v>
      </c>
      <c r="F18" s="98">
        <v>4</v>
      </c>
      <c r="G18" s="99">
        <f t="shared" si="1"/>
        <v>-4</v>
      </c>
    </row>
    <row r="19" spans="1:7" ht="12.75">
      <c r="A19" s="100" t="s">
        <v>205</v>
      </c>
      <c r="B19" s="101">
        <f>SUM(B10:B18)</f>
        <v>37</v>
      </c>
      <c r="C19" s="101">
        <f>SUM(C10:C18)</f>
        <v>60</v>
      </c>
      <c r="D19" s="101">
        <f>SUM(D10:D18)</f>
        <v>-23</v>
      </c>
      <c r="E19" s="101">
        <f>SUM(E10:E18)</f>
        <v>38</v>
      </c>
      <c r="F19" s="101">
        <f>SUM(F10:F18)</f>
        <v>77</v>
      </c>
      <c r="G19" s="102">
        <f t="shared" si="1"/>
        <v>-39</v>
      </c>
    </row>
    <row r="20" spans="1:7" ht="13.5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>
        <v>17</v>
      </c>
      <c r="F21" s="98"/>
      <c r="G21" s="99">
        <f t="shared" si="1"/>
        <v>17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17</v>
      </c>
      <c r="F27" s="101">
        <f>SUM(F20:F26)</f>
        <v>0</v>
      </c>
      <c r="G27" s="102">
        <f t="shared" si="1"/>
        <v>17</v>
      </c>
    </row>
    <row r="28" spans="1:7" ht="13.5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6"/>
      <c r="D29" s="407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>
        <v>2</v>
      </c>
      <c r="C31" s="97">
        <v>62</v>
      </c>
      <c r="D31" s="93">
        <f t="shared" si="3"/>
        <v>-60</v>
      </c>
      <c r="E31" s="98">
        <v>18</v>
      </c>
      <c r="F31" s="98">
        <v>20</v>
      </c>
      <c r="G31" s="99">
        <f t="shared" si="1"/>
        <v>-2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12.75">
      <c r="A35" s="96" t="s">
        <v>219</v>
      </c>
      <c r="B35" s="97"/>
      <c r="C35" s="97"/>
      <c r="D35" s="93">
        <f t="shared" si="3"/>
        <v>0</v>
      </c>
      <c r="E35" s="98"/>
      <c r="F35" s="98">
        <v>1</v>
      </c>
      <c r="G35" s="99">
        <f t="shared" si="1"/>
        <v>-1</v>
      </c>
    </row>
    <row r="36" spans="1:9" ht="12.75">
      <c r="A36" s="100" t="s">
        <v>220</v>
      </c>
      <c r="B36" s="101">
        <f>SUM(B28:B35)</f>
        <v>2</v>
      </c>
      <c r="C36" s="101">
        <f>SUM(C28:C35)</f>
        <v>62</v>
      </c>
      <c r="D36" s="101">
        <f>SUM(D28:D35)</f>
        <v>-60</v>
      </c>
      <c r="E36" s="101">
        <f>SUM(E28:E35)</f>
        <v>18</v>
      </c>
      <c r="F36" s="101">
        <f>SUM(F28:F35)</f>
        <v>21</v>
      </c>
      <c r="G36" s="102">
        <f t="shared" si="1"/>
        <v>-3</v>
      </c>
      <c r="I36" s="85" t="s">
        <v>607</v>
      </c>
    </row>
    <row r="37" spans="1:7" ht="27">
      <c r="A37" s="103" t="s">
        <v>221</v>
      </c>
      <c r="B37" s="101">
        <f>SUM(B19,B27,B36)</f>
        <v>39</v>
      </c>
      <c r="C37" s="101">
        <f>SUM(C19,C27,C36)</f>
        <v>122</v>
      </c>
      <c r="D37" s="387">
        <f>SUM(D19,D27,D36)</f>
        <v>-83</v>
      </c>
      <c r="E37" s="101">
        <f>SUM(E19,E27,E36)</f>
        <v>73</v>
      </c>
      <c r="F37" s="101">
        <f>SUM(F19,F27,F36)</f>
        <v>98</v>
      </c>
      <c r="G37" s="102">
        <f t="shared" si="1"/>
        <v>-25</v>
      </c>
    </row>
    <row r="38" spans="1:7" ht="13.5">
      <c r="A38" s="103" t="s">
        <v>222</v>
      </c>
      <c r="B38" s="104">
        <v>268</v>
      </c>
      <c r="C38" s="385"/>
      <c r="D38" s="389">
        <v>268</v>
      </c>
      <c r="E38" s="386"/>
      <c r="F38" s="101"/>
      <c r="G38" s="102">
        <v>293</v>
      </c>
    </row>
    <row r="39" spans="1:7" ht="14.25" thickBot="1">
      <c r="A39" s="105" t="s">
        <v>223</v>
      </c>
      <c r="B39" s="106">
        <f>B38+(B19+B27+B36)-(C19+C27+C36)</f>
        <v>185</v>
      </c>
      <c r="C39" s="106"/>
      <c r="D39" s="388">
        <f>SUM(D37:D38)</f>
        <v>185</v>
      </c>
      <c r="E39" s="106"/>
      <c r="F39" s="107"/>
      <c r="G39" s="102">
        <f>G37+G38</f>
        <v>268</v>
      </c>
    </row>
    <row r="41" spans="1:6" ht="38.25" customHeight="1">
      <c r="A41" s="413">
        <f>'БАЛАНС-12м.'!A81</f>
        <v>40198</v>
      </c>
      <c r="B41" s="108" t="s">
        <v>224</v>
      </c>
      <c r="C41" s="109"/>
      <c r="E41" s="446" t="s">
        <v>225</v>
      </c>
      <c r="F41" s="446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3">
      <selection activeCell="I31" sqref="I31"/>
    </sheetView>
  </sheetViews>
  <sheetFormatPr defaultColWidth="9.25390625" defaultRowHeight="12.75"/>
  <cols>
    <col min="1" max="1" width="26.25390625" style="141" customWidth="1"/>
    <col min="2" max="2" width="9.00390625" style="112" customWidth="1"/>
    <col min="3" max="3" width="7.375" style="112" customWidth="1"/>
    <col min="4" max="4" width="12.375" style="112" customWidth="1"/>
    <col min="5" max="5" width="6.00390625" style="112" customWidth="1"/>
    <col min="6" max="6" width="8.25390625" style="112" customWidth="1"/>
    <col min="7" max="7" width="6.75390625" style="112" customWidth="1"/>
    <col min="8" max="8" width="8.125" style="112" customWidth="1"/>
    <col min="9" max="9" width="6.75390625" style="112" customWidth="1"/>
    <col min="10" max="10" width="8.125" style="112" customWidth="1"/>
    <col min="11" max="11" width="6.75390625" style="112" customWidth="1"/>
    <col min="12" max="16384" width="9.2539062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605</v>
      </c>
      <c r="K2" s="112"/>
    </row>
    <row r="3" spans="1:11" s="110" customFormat="1" ht="11.25" customHeight="1">
      <c r="A3" s="450" t="s">
        <v>125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s="110" customFormat="1" ht="11.25" customHeight="1">
      <c r="A4" s="450" t="s">
        <v>227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3" s="110" customFormat="1" ht="10.5">
      <c r="A5" s="451" t="str">
        <f>'БАЛАНС-12м.'!A3:F3</f>
        <v>на "БУЛГАР ЧЕХ ИНВЕСТ ХОЛДИНГ" АД - СМОЛЯН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114"/>
      <c r="M5" s="114"/>
    </row>
    <row r="6" spans="1:13" s="116" customFormat="1" ht="10.5">
      <c r="A6" s="452" t="str">
        <f>'БАЛАНС-12м.'!A4:F4</f>
        <v>към 31.12.2009 год.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53" t="s">
        <v>229</v>
      </c>
      <c r="B8" s="453" t="s">
        <v>230</v>
      </c>
      <c r="C8" s="463" t="s">
        <v>231</v>
      </c>
      <c r="D8" s="464"/>
      <c r="E8" s="464"/>
      <c r="F8" s="464"/>
      <c r="G8" s="465"/>
      <c r="H8" s="117" t="s">
        <v>232</v>
      </c>
      <c r="I8" s="118"/>
      <c r="J8" s="460" t="s">
        <v>233</v>
      </c>
      <c r="K8" s="453" t="s">
        <v>234</v>
      </c>
    </row>
    <row r="9" spans="1:11" s="119" customFormat="1" ht="11.25" thickBot="1">
      <c r="A9" s="454"/>
      <c r="B9" s="454"/>
      <c r="C9" s="456" t="s">
        <v>235</v>
      </c>
      <c r="D9" s="456" t="s">
        <v>236</v>
      </c>
      <c r="E9" s="464" t="s">
        <v>237</v>
      </c>
      <c r="F9" s="464"/>
      <c r="G9" s="465"/>
      <c r="H9" s="456" t="s">
        <v>238</v>
      </c>
      <c r="I9" s="458" t="s">
        <v>239</v>
      </c>
      <c r="J9" s="461"/>
      <c r="K9" s="454"/>
    </row>
    <row r="10" spans="1:11" s="119" customFormat="1" ht="23.25" thickBot="1">
      <c r="A10" s="455"/>
      <c r="B10" s="455"/>
      <c r="C10" s="457"/>
      <c r="D10" s="457"/>
      <c r="E10" s="120" t="s">
        <v>240</v>
      </c>
      <c r="F10" s="120" t="s">
        <v>241</v>
      </c>
      <c r="G10" s="120" t="s">
        <v>242</v>
      </c>
      <c r="H10" s="457"/>
      <c r="I10" s="459"/>
      <c r="J10" s="462"/>
      <c r="K10" s="455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77</v>
      </c>
      <c r="F12" s="124"/>
      <c r="G12" s="402"/>
      <c r="H12" s="124">
        <v>133</v>
      </c>
      <c r="I12" s="124"/>
      <c r="J12" s="124"/>
      <c r="K12" s="125">
        <f aca="true" t="shared" si="0" ref="K12:K28">SUM(B12:J12)</f>
        <v>1401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>
        <v>51</v>
      </c>
      <c r="I16" s="127"/>
      <c r="J16" s="127"/>
      <c r="K16" s="125">
        <f t="shared" si="0"/>
        <v>51</v>
      </c>
    </row>
    <row r="17" spans="1:11" ht="11.25">
      <c r="A17" s="126" t="s">
        <v>249</v>
      </c>
      <c r="B17" s="127"/>
      <c r="C17" s="127"/>
      <c r="D17" s="127"/>
      <c r="E17" s="127">
        <v>3</v>
      </c>
      <c r="F17" s="127"/>
      <c r="G17" s="127"/>
      <c r="H17" s="127">
        <v>-3</v>
      </c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181</v>
      </c>
      <c r="I28" s="124">
        <f t="shared" si="1"/>
        <v>0</v>
      </c>
      <c r="J28" s="124">
        <f t="shared" si="1"/>
        <v>0</v>
      </c>
      <c r="K28" s="125">
        <f t="shared" si="0"/>
        <v>1452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23.2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181</v>
      </c>
      <c r="I31" s="135">
        <f t="shared" si="2"/>
        <v>0</v>
      </c>
      <c r="J31" s="135">
        <f t="shared" si="2"/>
        <v>0</v>
      </c>
      <c r="K31" s="136">
        <f>SUM(B31:J31)</f>
        <v>1452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3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3">
        <f>'БАЛАНС-12м.'!A81</f>
        <v>40198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0">
      <selection activeCell="L32" sqref="L32"/>
    </sheetView>
  </sheetViews>
  <sheetFormatPr defaultColWidth="9.25390625" defaultRowHeight="12.75"/>
  <cols>
    <col min="1" max="1" width="119.25390625" style="144" customWidth="1"/>
    <col min="2" max="16384" width="9.2539062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606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'БАЛАНС-12м.'!A3:F3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E19">
      <selection activeCell="T28" sqref="T28"/>
    </sheetView>
  </sheetViews>
  <sheetFormatPr defaultColWidth="9.25390625" defaultRowHeight="12.75"/>
  <cols>
    <col min="1" max="1" width="3.875" style="144" customWidth="1"/>
    <col min="2" max="2" width="29.125" style="144" customWidth="1"/>
    <col min="3" max="3" width="8.375" style="144" customWidth="1"/>
    <col min="4" max="4" width="9.875" style="144" customWidth="1"/>
    <col min="5" max="5" width="8.875" style="144" customWidth="1"/>
    <col min="6" max="7" width="8.25390625" style="144" customWidth="1"/>
    <col min="8" max="8" width="7.875" style="144" customWidth="1"/>
    <col min="9" max="9" width="9.00390625" style="144" customWidth="1"/>
    <col min="10" max="10" width="8.375" style="144" customWidth="1"/>
    <col min="11" max="11" width="8.25390625" style="144" customWidth="1"/>
    <col min="12" max="12" width="8.375" style="144" customWidth="1"/>
    <col min="13" max="13" width="8.00390625" style="144" customWidth="1"/>
    <col min="14" max="14" width="7.75390625" style="144" customWidth="1"/>
    <col min="15" max="15" width="7.375" style="144" customWidth="1"/>
    <col min="16" max="17" width="9.375" style="144" customWidth="1"/>
    <col min="18" max="16384" width="9.25390625" style="144" customWidth="1"/>
  </cols>
  <sheetData>
    <row r="1" spans="1:17" ht="12.75">
      <c r="A1" s="152"/>
      <c r="B1" s="152"/>
      <c r="C1" s="153"/>
      <c r="D1" s="469"/>
      <c r="E1" s="469"/>
      <c r="F1" s="469"/>
      <c r="G1" s="469"/>
      <c r="H1" s="469"/>
      <c r="I1" s="469"/>
      <c r="J1" s="469"/>
      <c r="K1" s="469"/>
      <c r="L1" s="153"/>
      <c r="M1" s="469" t="s">
        <v>269</v>
      </c>
      <c r="N1" s="469"/>
      <c r="O1" s="469"/>
      <c r="P1" s="153" t="s">
        <v>270</v>
      </c>
      <c r="Q1" s="153"/>
    </row>
    <row r="2" spans="1:17" ht="12.75">
      <c r="A2" s="470" t="s">
        <v>271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66" t="str">
        <f>'БАЛАНС-12м.'!A3:F3</f>
        <v>на "БУЛГАР ЧЕХ ИНВЕСТ ХОЛДИНГ" АД - СМОЛЯН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2.75" customHeight="1">
      <c r="A5" s="466" t="str">
        <f>'БАЛАНС-12м.'!A4:F4</f>
        <v>към 31.12.2009 год.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4" t="s">
        <v>229</v>
      </c>
      <c r="B7" s="467"/>
      <c r="C7" s="467" t="s">
        <v>275</v>
      </c>
      <c r="D7" s="467"/>
      <c r="E7" s="467"/>
      <c r="F7" s="467"/>
      <c r="G7" s="467" t="s">
        <v>276</v>
      </c>
      <c r="H7" s="467"/>
      <c r="I7" s="467" t="s">
        <v>277</v>
      </c>
      <c r="J7" s="467" t="s">
        <v>278</v>
      </c>
      <c r="K7" s="467"/>
      <c r="L7" s="467"/>
      <c r="M7" s="467"/>
      <c r="N7" s="467" t="s">
        <v>276</v>
      </c>
      <c r="O7" s="467"/>
      <c r="P7" s="467" t="s">
        <v>279</v>
      </c>
      <c r="Q7" s="468" t="s">
        <v>280</v>
      </c>
    </row>
    <row r="8" spans="1:17" ht="54" customHeight="1" thickBot="1">
      <c r="A8" s="474"/>
      <c r="B8" s="467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7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7"/>
      <c r="Q8" s="468"/>
    </row>
    <row r="9" spans="1:17" ht="13.5" customHeight="1" thickBot="1">
      <c r="A9" s="471" t="s">
        <v>243</v>
      </c>
      <c r="B9" s="472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/>
      <c r="D11" s="165">
        <v>30</v>
      </c>
      <c r="E11" s="165"/>
      <c r="F11" s="166">
        <f aca="true" t="shared" si="0" ref="F11:F17">C11+D11-E11</f>
        <v>30</v>
      </c>
      <c r="G11" s="165"/>
      <c r="H11" s="165"/>
      <c r="I11" s="166">
        <f aca="true" t="shared" si="1" ref="I11:I17">F11+G11-H11</f>
        <v>30</v>
      </c>
      <c r="J11" s="164"/>
      <c r="K11" s="165"/>
      <c r="L11" s="165"/>
      <c r="M11" s="166">
        <f aca="true" t="shared" si="2" ref="M11:M17">J11+K11-L11</f>
        <v>0</v>
      </c>
      <c r="N11" s="165"/>
      <c r="O11" s="165"/>
      <c r="P11" s="166">
        <f aca="true" t="shared" si="3" ref="P11:P17">M11+N11-O11</f>
        <v>0</v>
      </c>
      <c r="Q11" s="167">
        <f aca="true" t="shared" si="4" ref="Q11:Q17">I11-P11</f>
        <v>30</v>
      </c>
    </row>
    <row r="12" spans="1:17" ht="18" customHeight="1">
      <c r="A12" s="162" t="s">
        <v>294</v>
      </c>
      <c r="B12" s="163" t="s">
        <v>295</v>
      </c>
      <c r="C12" s="164"/>
      <c r="D12" s="165">
        <v>53</v>
      </c>
      <c r="E12" s="165"/>
      <c r="F12" s="166">
        <f t="shared" si="0"/>
        <v>53</v>
      </c>
      <c r="G12" s="165"/>
      <c r="H12" s="165"/>
      <c r="I12" s="166">
        <f t="shared" si="1"/>
        <v>53</v>
      </c>
      <c r="J12" s="164"/>
      <c r="K12" s="165">
        <v>1</v>
      </c>
      <c r="L12" s="165"/>
      <c r="M12" s="166">
        <f t="shared" si="2"/>
        <v>1</v>
      </c>
      <c r="N12" s="165"/>
      <c r="O12" s="165"/>
      <c r="P12" s="166">
        <f t="shared" si="3"/>
        <v>1</v>
      </c>
      <c r="Q12" s="167">
        <f t="shared" si="4"/>
        <v>52</v>
      </c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 t="shared" si="0"/>
        <v>0</v>
      </c>
      <c r="G13" s="165"/>
      <c r="H13" s="165"/>
      <c r="I13" s="166">
        <f t="shared" si="1"/>
        <v>0</v>
      </c>
      <c r="J13" s="164"/>
      <c r="K13" s="165"/>
      <c r="L13" s="165"/>
      <c r="M13" s="166">
        <f t="shared" si="2"/>
        <v>0</v>
      </c>
      <c r="N13" s="165"/>
      <c r="O13" s="165"/>
      <c r="P13" s="166">
        <f t="shared" si="3"/>
        <v>0</v>
      </c>
      <c r="Q13" s="167">
        <f t="shared" si="4"/>
        <v>0</v>
      </c>
    </row>
    <row r="14" spans="1:17" ht="15" customHeight="1">
      <c r="A14" s="162" t="s">
        <v>298</v>
      </c>
      <c r="B14" s="163" t="s">
        <v>299</v>
      </c>
      <c r="C14" s="164"/>
      <c r="D14" s="165">
        <v>2</v>
      </c>
      <c r="E14" s="165"/>
      <c r="F14" s="166">
        <f t="shared" si="0"/>
        <v>2</v>
      </c>
      <c r="G14" s="165"/>
      <c r="H14" s="165"/>
      <c r="I14" s="166">
        <f t="shared" si="1"/>
        <v>2</v>
      </c>
      <c r="J14" s="164"/>
      <c r="K14" s="165"/>
      <c r="L14" s="165"/>
      <c r="M14" s="166">
        <f t="shared" si="2"/>
        <v>0</v>
      </c>
      <c r="N14" s="165"/>
      <c r="O14" s="165"/>
      <c r="P14" s="166">
        <f t="shared" si="3"/>
        <v>0</v>
      </c>
      <c r="Q14" s="167">
        <f t="shared" si="4"/>
        <v>2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 t="shared" si="0"/>
        <v>0</v>
      </c>
      <c r="G15" s="165"/>
      <c r="H15" s="165"/>
      <c r="I15" s="166">
        <f t="shared" si="1"/>
        <v>0</v>
      </c>
      <c r="J15" s="164"/>
      <c r="K15" s="165"/>
      <c r="L15" s="165"/>
      <c r="M15" s="166">
        <f t="shared" si="2"/>
        <v>0</v>
      </c>
      <c r="N15" s="165"/>
      <c r="O15" s="165"/>
      <c r="P15" s="166">
        <f t="shared" si="3"/>
        <v>0</v>
      </c>
      <c r="Q15" s="167">
        <f t="shared" si="4"/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 t="shared" si="0"/>
        <v>0</v>
      </c>
      <c r="G16" s="165"/>
      <c r="H16" s="165"/>
      <c r="I16" s="166">
        <f t="shared" si="1"/>
        <v>0</v>
      </c>
      <c r="J16" s="164"/>
      <c r="K16" s="165"/>
      <c r="L16" s="165"/>
      <c r="M16" s="166">
        <f t="shared" si="2"/>
        <v>0</v>
      </c>
      <c r="N16" s="165"/>
      <c r="O16" s="165"/>
      <c r="P16" s="166">
        <f t="shared" si="3"/>
        <v>0</v>
      </c>
      <c r="Q16" s="167">
        <f t="shared" si="4"/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 t="shared" si="0"/>
        <v>10</v>
      </c>
      <c r="G17" s="165"/>
      <c r="H17" s="165"/>
      <c r="I17" s="166">
        <f t="shared" si="1"/>
        <v>10</v>
      </c>
      <c r="J17" s="164">
        <v>9</v>
      </c>
      <c r="K17" s="165"/>
      <c r="L17" s="165"/>
      <c r="M17" s="166">
        <f t="shared" si="2"/>
        <v>9</v>
      </c>
      <c r="N17" s="165"/>
      <c r="O17" s="165"/>
      <c r="P17" s="166">
        <f t="shared" si="3"/>
        <v>9</v>
      </c>
      <c r="Q17" s="167">
        <f t="shared" si="4"/>
        <v>1</v>
      </c>
    </row>
    <row r="18" spans="1:17" s="174" customFormat="1" ht="12.75">
      <c r="A18" s="170"/>
      <c r="B18" s="171" t="s">
        <v>306</v>
      </c>
      <c r="C18" s="172">
        <f aca="true" t="shared" si="5" ref="C18:Q18">SUM(C10:C17)</f>
        <v>10</v>
      </c>
      <c r="D18" s="172">
        <f t="shared" si="5"/>
        <v>85</v>
      </c>
      <c r="E18" s="172">
        <f t="shared" si="5"/>
        <v>0</v>
      </c>
      <c r="F18" s="172">
        <f t="shared" si="5"/>
        <v>95</v>
      </c>
      <c r="G18" s="172">
        <f t="shared" si="5"/>
        <v>0</v>
      </c>
      <c r="H18" s="172">
        <f t="shared" si="5"/>
        <v>0</v>
      </c>
      <c r="I18" s="172">
        <f t="shared" si="5"/>
        <v>95</v>
      </c>
      <c r="J18" s="172">
        <f t="shared" si="5"/>
        <v>9</v>
      </c>
      <c r="K18" s="172">
        <f t="shared" si="5"/>
        <v>1</v>
      </c>
      <c r="L18" s="172">
        <f t="shared" si="5"/>
        <v>0</v>
      </c>
      <c r="M18" s="172">
        <f t="shared" si="5"/>
        <v>10</v>
      </c>
      <c r="N18" s="172">
        <f t="shared" si="5"/>
        <v>0</v>
      </c>
      <c r="O18" s="172">
        <f t="shared" si="5"/>
        <v>0</v>
      </c>
      <c r="P18" s="172">
        <f t="shared" si="5"/>
        <v>10</v>
      </c>
      <c r="Q18" s="173">
        <f t="shared" si="5"/>
        <v>85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13</v>
      </c>
      <c r="K23" s="165"/>
      <c r="L23" s="165"/>
      <c r="M23" s="166">
        <f>J23+K23-L23</f>
        <v>13</v>
      </c>
      <c r="N23" s="165"/>
      <c r="O23" s="165"/>
      <c r="P23" s="166">
        <f>M23+N23-O23</f>
        <v>13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6" ref="C24:Q24">SUM(C19:C23)</f>
        <v>15</v>
      </c>
      <c r="D24" s="172">
        <f t="shared" si="6"/>
        <v>0</v>
      </c>
      <c r="E24" s="172">
        <f t="shared" si="6"/>
        <v>0</v>
      </c>
      <c r="F24" s="172">
        <f t="shared" si="6"/>
        <v>15</v>
      </c>
      <c r="G24" s="172">
        <f t="shared" si="6"/>
        <v>0</v>
      </c>
      <c r="H24" s="172">
        <f t="shared" si="6"/>
        <v>0</v>
      </c>
      <c r="I24" s="172">
        <f t="shared" si="6"/>
        <v>15</v>
      </c>
      <c r="J24" s="172">
        <f t="shared" si="6"/>
        <v>15</v>
      </c>
      <c r="K24" s="172">
        <f t="shared" si="6"/>
        <v>0</v>
      </c>
      <c r="L24" s="172">
        <f t="shared" si="6"/>
        <v>0</v>
      </c>
      <c r="M24" s="172">
        <f t="shared" si="6"/>
        <v>15</v>
      </c>
      <c r="N24" s="172">
        <f t="shared" si="6"/>
        <v>0</v>
      </c>
      <c r="O24" s="172">
        <f t="shared" si="6"/>
        <v>0</v>
      </c>
      <c r="P24" s="172">
        <f t="shared" si="6"/>
        <v>15</v>
      </c>
      <c r="Q24" s="173">
        <f t="shared" si="6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7" ref="M26:M32">J26+K26-L26</f>
        <v>0</v>
      </c>
      <c r="N26" s="165"/>
      <c r="O26" s="165"/>
      <c r="P26" s="166">
        <f aca="true" t="shared" si="8" ref="P26:P32">M26+N26-O26</f>
        <v>0</v>
      </c>
      <c r="Q26" s="167">
        <f aca="true" t="shared" si="9" ref="Q26:Q32">I26-P26</f>
        <v>0</v>
      </c>
    </row>
    <row r="27" spans="1:17" ht="12.75">
      <c r="A27" s="162"/>
      <c r="B27" s="163" t="s">
        <v>48</v>
      </c>
      <c r="C27" s="164">
        <v>527</v>
      </c>
      <c r="D27" s="165"/>
      <c r="E27" s="165">
        <v>30</v>
      </c>
      <c r="F27" s="166">
        <f>C27+D27-E27</f>
        <v>497</v>
      </c>
      <c r="G27" s="165"/>
      <c r="H27" s="165"/>
      <c r="I27" s="166">
        <f>F27+G27-H27</f>
        <v>497</v>
      </c>
      <c r="J27" s="164"/>
      <c r="K27" s="165"/>
      <c r="L27" s="165"/>
      <c r="M27" s="166">
        <f t="shared" si="7"/>
        <v>0</v>
      </c>
      <c r="N27" s="165"/>
      <c r="O27" s="165"/>
      <c r="P27" s="166">
        <f t="shared" si="8"/>
        <v>0</v>
      </c>
      <c r="Q27" s="167">
        <f t="shared" si="9"/>
        <v>497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7"/>
        <v>0</v>
      </c>
      <c r="N28" s="165"/>
      <c r="O28" s="165"/>
      <c r="P28" s="166">
        <f t="shared" si="8"/>
        <v>0</v>
      </c>
      <c r="Q28" s="167">
        <f t="shared" si="9"/>
        <v>0</v>
      </c>
    </row>
    <row r="29" spans="1:17" ht="12.75">
      <c r="A29" s="162"/>
      <c r="B29" s="163" t="s">
        <v>52</v>
      </c>
      <c r="C29" s="164">
        <v>68</v>
      </c>
      <c r="D29" s="166"/>
      <c r="E29" s="165">
        <v>25</v>
      </c>
      <c r="F29" s="166">
        <f>C29+D29-E29</f>
        <v>43</v>
      </c>
      <c r="G29" s="165"/>
      <c r="H29" s="165"/>
      <c r="I29" s="166">
        <f>F29+G29-H29</f>
        <v>43</v>
      </c>
      <c r="J29" s="164"/>
      <c r="K29" s="165"/>
      <c r="L29" s="165"/>
      <c r="M29" s="166">
        <f t="shared" si="7"/>
        <v>0</v>
      </c>
      <c r="N29" s="165"/>
      <c r="O29" s="165"/>
      <c r="P29" s="166">
        <f t="shared" si="8"/>
        <v>0</v>
      </c>
      <c r="Q29" s="167">
        <f t="shared" si="9"/>
        <v>43</v>
      </c>
    </row>
    <row r="30" spans="1:17" ht="12.75">
      <c r="A30" s="162"/>
      <c r="B30" s="163" t="s">
        <v>54</v>
      </c>
      <c r="C30" s="164"/>
      <c r="D30" s="165">
        <v>7</v>
      </c>
      <c r="E30" s="165"/>
      <c r="F30" s="166">
        <f>C30+D30-E30</f>
        <v>7</v>
      </c>
      <c r="G30" s="165"/>
      <c r="H30" s="165"/>
      <c r="I30" s="166">
        <f>F30+G30-H30</f>
        <v>7</v>
      </c>
      <c r="J30" s="164"/>
      <c r="K30" s="165"/>
      <c r="L30" s="165"/>
      <c r="M30" s="166">
        <f t="shared" si="7"/>
        <v>0</v>
      </c>
      <c r="N30" s="165"/>
      <c r="O30" s="165"/>
      <c r="P30" s="166">
        <f t="shared" si="8"/>
        <v>0</v>
      </c>
      <c r="Q30" s="167">
        <f t="shared" si="9"/>
        <v>7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7"/>
        <v>0</v>
      </c>
      <c r="N31" s="165"/>
      <c r="O31" s="165"/>
      <c r="P31" s="166">
        <f t="shared" si="8"/>
        <v>0</v>
      </c>
      <c r="Q31" s="167">
        <f t="shared" si="9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7"/>
        <v>0</v>
      </c>
      <c r="N32" s="165"/>
      <c r="O32" s="165"/>
      <c r="P32" s="166">
        <f t="shared" si="8"/>
        <v>0</v>
      </c>
      <c r="Q32" s="167">
        <f t="shared" si="9"/>
        <v>8</v>
      </c>
    </row>
    <row r="33" spans="1:17" ht="12.75">
      <c r="A33" s="162"/>
      <c r="B33" s="180" t="s">
        <v>321</v>
      </c>
      <c r="C33" s="172">
        <f aca="true" t="shared" si="10" ref="C33:Q33">SUM(C25:C32)</f>
        <v>603</v>
      </c>
      <c r="D33" s="172">
        <f t="shared" si="10"/>
        <v>7</v>
      </c>
      <c r="E33" s="172">
        <f t="shared" si="10"/>
        <v>55</v>
      </c>
      <c r="F33" s="172">
        <f t="shared" si="10"/>
        <v>555</v>
      </c>
      <c r="G33" s="172">
        <f t="shared" si="10"/>
        <v>0</v>
      </c>
      <c r="H33" s="172">
        <f t="shared" si="10"/>
        <v>0</v>
      </c>
      <c r="I33" s="172">
        <f t="shared" si="10"/>
        <v>555</v>
      </c>
      <c r="J33" s="172">
        <f t="shared" si="10"/>
        <v>0</v>
      </c>
      <c r="K33" s="172">
        <f t="shared" si="10"/>
        <v>0</v>
      </c>
      <c r="L33" s="172">
        <f t="shared" si="10"/>
        <v>0</v>
      </c>
      <c r="M33" s="172">
        <f t="shared" si="10"/>
        <v>0</v>
      </c>
      <c r="N33" s="172">
        <f t="shared" si="10"/>
        <v>0</v>
      </c>
      <c r="O33" s="172">
        <f t="shared" si="10"/>
        <v>0</v>
      </c>
      <c r="P33" s="172">
        <f t="shared" si="10"/>
        <v>0</v>
      </c>
      <c r="Q33" s="173">
        <f t="shared" si="10"/>
        <v>555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11" ref="C37:Q37">SUM(C34:C36)</f>
        <v>0</v>
      </c>
      <c r="D37" s="172">
        <f t="shared" si="11"/>
        <v>0</v>
      </c>
      <c r="E37" s="172">
        <f t="shared" si="11"/>
        <v>0</v>
      </c>
      <c r="F37" s="172">
        <f t="shared" si="11"/>
        <v>0</v>
      </c>
      <c r="G37" s="172">
        <f t="shared" si="11"/>
        <v>0</v>
      </c>
      <c r="H37" s="172">
        <f t="shared" si="11"/>
        <v>0</v>
      </c>
      <c r="I37" s="172">
        <f t="shared" si="11"/>
        <v>0</v>
      </c>
      <c r="J37" s="172">
        <f t="shared" si="11"/>
        <v>0</v>
      </c>
      <c r="K37" s="172">
        <f t="shared" si="11"/>
        <v>0</v>
      </c>
      <c r="L37" s="172">
        <f t="shared" si="11"/>
        <v>0</v>
      </c>
      <c r="M37" s="172">
        <f t="shared" si="11"/>
        <v>0</v>
      </c>
      <c r="N37" s="172">
        <f t="shared" si="11"/>
        <v>0</v>
      </c>
      <c r="O37" s="172">
        <f t="shared" si="11"/>
        <v>0</v>
      </c>
      <c r="P37" s="172">
        <f t="shared" si="11"/>
        <v>0</v>
      </c>
      <c r="Q37" s="173">
        <f t="shared" si="11"/>
        <v>0</v>
      </c>
    </row>
    <row r="38" spans="1:17" ht="13.5" thickBot="1">
      <c r="A38" s="185"/>
      <c r="B38" s="186" t="s">
        <v>327</v>
      </c>
      <c r="C38" s="187">
        <f aca="true" t="shared" si="12" ref="C38:Q38">SUM(C18,C24,C33,C37)</f>
        <v>628</v>
      </c>
      <c r="D38" s="187">
        <f t="shared" si="12"/>
        <v>92</v>
      </c>
      <c r="E38" s="187">
        <f>SUM(E18,E24,E33,E37)</f>
        <v>55</v>
      </c>
      <c r="F38" s="187">
        <f>SUM(F18,F24,F33,F37)</f>
        <v>665</v>
      </c>
      <c r="G38" s="187">
        <f t="shared" si="12"/>
        <v>0</v>
      </c>
      <c r="H38" s="187">
        <f t="shared" si="12"/>
        <v>0</v>
      </c>
      <c r="I38" s="187">
        <f t="shared" si="12"/>
        <v>665</v>
      </c>
      <c r="J38" s="187">
        <f t="shared" si="12"/>
        <v>24</v>
      </c>
      <c r="K38" s="187">
        <f t="shared" si="12"/>
        <v>1</v>
      </c>
      <c r="L38" s="187">
        <f t="shared" si="12"/>
        <v>0</v>
      </c>
      <c r="M38" s="187">
        <f>SUM(M18,M24,M33,M37)</f>
        <v>25</v>
      </c>
      <c r="N38" s="187">
        <f t="shared" si="12"/>
        <v>0</v>
      </c>
      <c r="O38" s="187">
        <f t="shared" si="12"/>
        <v>0</v>
      </c>
      <c r="P38" s="187">
        <f t="shared" si="12"/>
        <v>25</v>
      </c>
      <c r="Q38" s="188">
        <f t="shared" si="12"/>
        <v>640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3">
        <f>'БАЛАНС-12м.'!A81</f>
        <v>40198</v>
      </c>
      <c r="C41" s="152"/>
      <c r="D41" s="152"/>
      <c r="E41" s="152"/>
      <c r="F41" s="152"/>
      <c r="G41" s="473" t="s">
        <v>329</v>
      </c>
      <c r="H41" s="473"/>
      <c r="I41" s="473"/>
      <c r="J41" s="152"/>
      <c r="K41" s="152"/>
      <c r="L41" s="152"/>
      <c r="M41" s="152"/>
      <c r="N41" s="152"/>
      <c r="O41" s="473" t="s">
        <v>330</v>
      </c>
      <c r="P41" s="473"/>
      <c r="Q41" s="473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1">
      <selection activeCell="B108" sqref="B108"/>
    </sheetView>
  </sheetViews>
  <sheetFormatPr defaultColWidth="9.25390625" defaultRowHeight="12.75"/>
  <cols>
    <col min="1" max="1" width="46.125" style="144" customWidth="1"/>
    <col min="2" max="2" width="13.00390625" style="144" customWidth="1"/>
    <col min="3" max="3" width="13.25390625" style="144" customWidth="1"/>
    <col min="4" max="5" width="14.875" style="144" customWidth="1"/>
    <col min="6" max="16384" width="9.25390625" style="144" customWidth="1"/>
  </cols>
  <sheetData>
    <row r="1" spans="2:5" ht="12.75">
      <c r="B1" s="189"/>
      <c r="C1" s="190" t="s">
        <v>331</v>
      </c>
      <c r="D1" s="475"/>
      <c r="E1" s="475"/>
    </row>
    <row r="2" spans="1:5" ht="12.75">
      <c r="A2" s="482" t="s">
        <v>271</v>
      </c>
      <c r="B2" s="482"/>
      <c r="C2" s="482"/>
      <c r="D2" s="482"/>
      <c r="E2" s="191"/>
    </row>
    <row r="3" spans="1:5" ht="12.75">
      <c r="A3" s="482" t="s">
        <v>332</v>
      </c>
      <c r="B3" s="482"/>
      <c r="C3" s="482"/>
      <c r="D3" s="482"/>
      <c r="E3" s="192"/>
    </row>
    <row r="4" spans="1:5" ht="16.5" customHeight="1">
      <c r="A4" s="482" t="str">
        <f>'БАЛАНС-12м.'!A3:F3</f>
        <v>на "БУЛГАР ЧЕХ ИНВЕСТ ХОЛДИНГ" АД - СМОЛЯН</v>
      </c>
      <c r="B4" s="482"/>
      <c r="C4" s="482"/>
      <c r="D4" s="482"/>
      <c r="E4" s="192"/>
    </row>
    <row r="5" spans="1:5" ht="12.75">
      <c r="A5" s="482" t="str">
        <f>'БАЛАНС-12м.'!A4:F4</f>
        <v>към 31.12.2009 год.</v>
      </c>
      <c r="B5" s="482"/>
      <c r="C5" s="482"/>
      <c r="D5" s="482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6" t="s">
        <v>229</v>
      </c>
      <c r="B7" s="478" t="s">
        <v>335</v>
      </c>
      <c r="C7" s="480" t="s">
        <v>336</v>
      </c>
      <c r="D7" s="481"/>
      <c r="E7" s="189"/>
    </row>
    <row r="8" spans="1:5" ht="14.25" customHeight="1" thickBot="1">
      <c r="A8" s="477"/>
      <c r="B8" s="479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351</v>
      </c>
      <c r="C13" s="204"/>
      <c r="D13" s="205">
        <v>351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5"/>
      <c r="C15" s="204"/>
      <c r="D15" s="416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610</v>
      </c>
      <c r="B19" s="204"/>
      <c r="C19" s="204"/>
      <c r="D19" s="205"/>
      <c r="E19" s="189"/>
    </row>
    <row r="20" spans="1:5" ht="13.5" customHeight="1" thickBot="1">
      <c r="A20" s="207" t="s">
        <v>611</v>
      </c>
      <c r="B20" s="404">
        <v>6</v>
      </c>
      <c r="C20" s="208"/>
      <c r="D20" s="420">
        <v>6</v>
      </c>
      <c r="E20" s="189"/>
    </row>
    <row r="21" spans="1:5" s="174" customFormat="1" ht="15.75" customHeight="1" thickBot="1">
      <c r="A21" s="210" t="s">
        <v>612</v>
      </c>
      <c r="B21" s="211">
        <f>SUM(B12:B20)</f>
        <v>367</v>
      </c>
      <c r="C21" s="211">
        <f>SUM(C12:C20)</f>
        <v>0</v>
      </c>
      <c r="D21" s="421">
        <f>SUM(D12:D20)</f>
        <v>367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5" t="s">
        <v>349</v>
      </c>
      <c r="B23" s="396">
        <f>SUM(B24:B26)</f>
        <v>144</v>
      </c>
      <c r="C23" s="396">
        <f>SUM(C24:C26)</f>
        <v>144</v>
      </c>
      <c r="D23" s="397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129</v>
      </c>
      <c r="C26" s="204">
        <f>B26</f>
        <v>129</v>
      </c>
      <c r="D26" s="205"/>
      <c r="E26" s="189"/>
    </row>
    <row r="27" spans="1:5" s="174" customFormat="1" ht="15" customHeight="1">
      <c r="A27" s="395" t="s">
        <v>353</v>
      </c>
      <c r="B27" s="396"/>
      <c r="C27" s="396">
        <f>B27</f>
        <v>0</v>
      </c>
      <c r="D27" s="397"/>
      <c r="E27" s="202"/>
    </row>
    <row r="28" spans="1:5" ht="15" customHeight="1">
      <c r="A28" s="206" t="s">
        <v>354</v>
      </c>
      <c r="B28" s="396"/>
      <c r="C28" s="396"/>
      <c r="D28" s="205"/>
      <c r="E28" s="189"/>
    </row>
    <row r="29" spans="1:5" ht="16.5" customHeight="1">
      <c r="A29" s="206" t="s">
        <v>355</v>
      </c>
      <c r="B29" s="396"/>
      <c r="C29" s="396"/>
      <c r="D29" s="205"/>
      <c r="E29" s="189"/>
    </row>
    <row r="30" spans="1:5" ht="15" customHeight="1">
      <c r="A30" s="206" t="s">
        <v>356</v>
      </c>
      <c r="B30" s="396"/>
      <c r="C30" s="396"/>
      <c r="D30" s="205"/>
      <c r="E30" s="189"/>
    </row>
    <row r="31" spans="1:5" ht="15" customHeight="1">
      <c r="A31" s="206" t="s">
        <v>357</v>
      </c>
      <c r="B31" s="396"/>
      <c r="C31" s="396"/>
      <c r="D31" s="205"/>
      <c r="E31" s="189"/>
    </row>
    <row r="32" spans="1:5" s="174" customFormat="1" ht="15.75" customHeight="1">
      <c r="A32" s="395" t="s">
        <v>358</v>
      </c>
      <c r="B32" s="396">
        <f>SUM(B33:B37)</f>
        <v>2</v>
      </c>
      <c r="C32" s="396">
        <f>SUM(C33:C37)</f>
        <v>2</v>
      </c>
      <c r="D32" s="397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1">
        <v>2</v>
      </c>
      <c r="C34" s="401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5" t="s">
        <v>364</v>
      </c>
      <c r="B38" s="396">
        <f>SUM(B39:B42)</f>
        <v>128</v>
      </c>
      <c r="C38" s="396">
        <f>SUM(C39:C42)</f>
        <v>128</v>
      </c>
      <c r="D38" s="397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128</v>
      </c>
      <c r="C42" s="208">
        <v>128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274</v>
      </c>
      <c r="C43" s="211">
        <f>SUM(C23,C27,C28,C29,C30,C31,C32,C38)</f>
        <v>274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641</v>
      </c>
      <c r="C44" s="211">
        <f>SUM(C10,C21,C43)</f>
        <v>274</v>
      </c>
      <c r="D44" s="211">
        <f>SUM(D10,D21,D43)</f>
        <v>367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4" t="s">
        <v>229</v>
      </c>
      <c r="B47" s="480" t="s">
        <v>373</v>
      </c>
      <c r="C47" s="480" t="s">
        <v>374</v>
      </c>
      <c r="D47" s="480"/>
      <c r="E47" s="481" t="s">
        <v>375</v>
      </c>
    </row>
    <row r="48" spans="1:5" ht="27" customHeight="1" thickBot="1">
      <c r="A48" s="484"/>
      <c r="B48" s="480"/>
      <c r="C48" s="196" t="s">
        <v>337</v>
      </c>
      <c r="D48" s="196" t="s">
        <v>338</v>
      </c>
      <c r="E48" s="481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5" t="s">
        <v>376</v>
      </c>
      <c r="B66" s="396">
        <f>SUM(B67:B68)</f>
        <v>0</v>
      </c>
      <c r="C66" s="396">
        <f>SUM(C67:C68)</f>
        <v>0</v>
      </c>
      <c r="D66" s="396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5" t="s">
        <v>379</v>
      </c>
      <c r="B69" s="396">
        <f>SUM(B70:B71)</f>
        <v>0</v>
      </c>
      <c r="C69" s="396">
        <f>SUM(C70:C71)</f>
        <v>0</v>
      </c>
      <c r="D69" s="396"/>
      <c r="E69" s="398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5" t="s">
        <v>63</v>
      </c>
      <c r="B72" s="396"/>
      <c r="C72" s="396"/>
      <c r="D72" s="396"/>
      <c r="E72" s="398"/>
    </row>
    <row r="73" spans="1:5" s="174" customFormat="1" ht="15.75" customHeight="1">
      <c r="A73" s="395" t="s">
        <v>395</v>
      </c>
      <c r="B73" s="396">
        <v>1</v>
      </c>
      <c r="C73" s="396">
        <f>B73</f>
        <v>1</v>
      </c>
      <c r="D73" s="396"/>
      <c r="E73" s="398"/>
    </row>
    <row r="74" spans="1:5" s="174" customFormat="1" ht="17.25" customHeight="1">
      <c r="A74" s="395" t="s">
        <v>385</v>
      </c>
      <c r="B74" s="396"/>
      <c r="C74" s="396">
        <f>B74</f>
        <v>0</v>
      </c>
      <c r="D74" s="396"/>
      <c r="E74" s="398"/>
    </row>
    <row r="75" spans="1:5" s="174" customFormat="1" ht="18" customHeight="1">
      <c r="A75" s="395" t="s">
        <v>396</v>
      </c>
      <c r="B75" s="396">
        <v>2</v>
      </c>
      <c r="C75" s="396">
        <f>B75</f>
        <v>2</v>
      </c>
      <c r="D75" s="396"/>
      <c r="E75" s="398"/>
    </row>
    <row r="76" spans="1:5" s="174" customFormat="1" ht="18" customHeight="1">
      <c r="A76" s="395" t="s">
        <v>91</v>
      </c>
      <c r="B76" s="396">
        <f>SUM(B77:B80)</f>
        <v>0</v>
      </c>
      <c r="C76" s="396">
        <f>B76</f>
        <v>0</v>
      </c>
      <c r="D76" s="396"/>
      <c r="E76" s="398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5" t="s">
        <v>397</v>
      </c>
      <c r="B81" s="396">
        <f>SUM(B82:B84)</f>
        <v>1</v>
      </c>
      <c r="C81" s="396">
        <f>SUM(C82:C84)</f>
        <v>1</v>
      </c>
      <c r="D81" s="396"/>
      <c r="E81" s="398"/>
    </row>
    <row r="82" spans="1:5" ht="15" customHeight="1">
      <c r="A82" s="206" t="s">
        <v>398</v>
      </c>
      <c r="B82" s="401">
        <v>1</v>
      </c>
      <c r="C82" s="401">
        <f>B82</f>
        <v>1</v>
      </c>
      <c r="D82" s="204"/>
      <c r="E82" s="221"/>
    </row>
    <row r="83" spans="1:5" ht="15" customHeight="1">
      <c r="A83" s="206" t="s">
        <v>399</v>
      </c>
      <c r="B83" s="401"/>
      <c r="C83" s="401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5" t="s">
        <v>401</v>
      </c>
      <c r="B85" s="396">
        <f>SUM(B86)</f>
        <v>10</v>
      </c>
      <c r="C85" s="396">
        <f>SUM(C86)</f>
        <v>10</v>
      </c>
      <c r="D85" s="396"/>
      <c r="E85" s="398"/>
    </row>
    <row r="86" spans="1:5" ht="15" customHeight="1" thickBot="1">
      <c r="A86" s="207" t="s">
        <v>402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14</v>
      </c>
      <c r="C87" s="211">
        <f>SUM(C66,C69,C72,C73,C74,C75,C76,C81,C85)</f>
        <v>14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3">
        <f>B64+B87</f>
        <v>14</v>
      </c>
      <c r="C88" s="383">
        <f>C64+C87</f>
        <v>14</v>
      </c>
      <c r="D88" s="383">
        <f>D64+D87</f>
        <v>0</v>
      </c>
      <c r="E88" s="383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3" t="s">
        <v>413</v>
      </c>
      <c r="B99" s="483"/>
      <c r="C99" s="483"/>
      <c r="D99" s="483"/>
      <c r="E99" s="483"/>
    </row>
    <row r="100" spans="1:5" ht="12.75">
      <c r="A100" s="190"/>
      <c r="B100" s="190"/>
      <c r="C100" s="190"/>
      <c r="D100" s="190"/>
      <c r="E100" s="189"/>
    </row>
    <row r="101" spans="1:5" ht="12.75">
      <c r="A101" s="413">
        <f>'БАЛАНС-12м.'!A81</f>
        <v>40198</v>
      </c>
      <c r="B101" s="475" t="s">
        <v>414</v>
      </c>
      <c r="C101" s="475"/>
      <c r="D101" s="475" t="s">
        <v>415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0">
      <selection activeCell="A26" sqref="A26:J26"/>
    </sheetView>
  </sheetViews>
  <sheetFormatPr defaultColWidth="9.25390625" defaultRowHeight="12.75"/>
  <cols>
    <col min="1" max="1" width="37.125" style="144" customWidth="1"/>
    <col min="2" max="2" width="12.875" style="144" customWidth="1"/>
    <col min="3" max="3" width="9.25390625" style="144" customWidth="1"/>
    <col min="4" max="4" width="12.125" style="144" customWidth="1"/>
    <col min="5" max="5" width="9.25390625" style="144" customWidth="1"/>
    <col min="6" max="6" width="11.00390625" style="144" customWidth="1"/>
    <col min="7" max="7" width="12.00390625" style="144" customWidth="1"/>
    <col min="8" max="8" width="11.25390625" style="144" customWidth="1"/>
    <col min="9" max="9" width="13.125" style="144" customWidth="1"/>
    <col min="10" max="10" width="11.125" style="144" customWidth="1"/>
    <col min="11" max="16384" width="9.2539062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8" t="s">
        <v>416</v>
      </c>
      <c r="J1" s="488"/>
    </row>
    <row r="2" spans="1:10" ht="12.75">
      <c r="A2" s="501" t="s">
        <v>271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417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'БАЛАНС-12м.'!A3:F3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'БАЛАНС-12м.'!A4:F4</f>
        <v>към 31.12.2009 год.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7" t="s">
        <v>229</v>
      </c>
      <c r="B7" s="496" t="s">
        <v>418</v>
      </c>
      <c r="C7" s="497"/>
      <c r="D7" s="497"/>
      <c r="E7" s="498" t="s">
        <v>419</v>
      </c>
      <c r="F7" s="499"/>
      <c r="G7" s="499"/>
      <c r="H7" s="499"/>
      <c r="I7" s="499"/>
      <c r="J7" s="500"/>
    </row>
    <row r="8" spans="1:10" ht="26.25" thickBot="1">
      <c r="A8" s="487"/>
      <c r="B8" s="236" t="s">
        <v>420</v>
      </c>
      <c r="C8" s="236" t="s">
        <v>421</v>
      </c>
      <c r="D8" s="236" t="s">
        <v>422</v>
      </c>
      <c r="E8" s="489" t="s">
        <v>423</v>
      </c>
      <c r="F8" s="491" t="s">
        <v>424</v>
      </c>
      <c r="G8" s="491"/>
      <c r="H8" s="492" t="s">
        <v>425</v>
      </c>
      <c r="I8" s="494" t="s">
        <v>426</v>
      </c>
      <c r="J8" s="495"/>
    </row>
    <row r="9" spans="1:10" ht="46.5" customHeight="1" thickBot="1">
      <c r="A9" s="487"/>
      <c r="B9" s="236"/>
      <c r="C9" s="236"/>
      <c r="D9" s="236"/>
      <c r="E9" s="490"/>
      <c r="F9" s="239" t="s">
        <v>285</v>
      </c>
      <c r="G9" s="232" t="s">
        <v>286</v>
      </c>
      <c r="H9" s="493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3"/>
      <c r="C19" s="246"/>
      <c r="D19" s="246"/>
      <c r="E19" s="255">
        <v>547</v>
      </c>
      <c r="F19" s="246"/>
      <c r="G19" s="255"/>
      <c r="H19" s="255">
        <f>E19+F19-G19</f>
        <v>547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3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555</v>
      </c>
      <c r="F24" s="258">
        <f t="shared" si="0"/>
        <v>0</v>
      </c>
      <c r="G24" s="258">
        <f t="shared" si="0"/>
        <v>0</v>
      </c>
      <c r="H24" s="258">
        <f t="shared" si="0"/>
        <v>555</v>
      </c>
      <c r="I24" s="258">
        <f t="shared" si="0"/>
        <v>0</v>
      </c>
      <c r="J24" s="259">
        <f t="shared" si="0"/>
        <v>0</v>
      </c>
    </row>
    <row r="25" spans="1:10" ht="12.75">
      <c r="A25" s="485" t="s">
        <v>598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24.75" customHeight="1">
      <c r="A26" s="486" t="s">
        <v>441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3">
        <f>'БАЛАНС-12м.'!A81</f>
        <v>40198</v>
      </c>
      <c r="B28" s="232"/>
      <c r="C28" s="488" t="s">
        <v>442</v>
      </c>
      <c r="D28" s="488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7">
      <selection activeCell="D58" sqref="D58"/>
    </sheetView>
  </sheetViews>
  <sheetFormatPr defaultColWidth="9.25390625" defaultRowHeight="12.75"/>
  <cols>
    <col min="1" max="1" width="4.25390625" style="144" customWidth="1"/>
    <col min="2" max="2" width="41.125" style="144" customWidth="1"/>
    <col min="3" max="3" width="13.125" style="144" customWidth="1"/>
    <col min="4" max="4" width="10.375" style="144" customWidth="1"/>
    <col min="5" max="5" width="11.125" style="144" customWidth="1"/>
    <col min="6" max="6" width="15.25390625" style="144" customWidth="1"/>
    <col min="7" max="16384" width="9.2539062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3" t="s">
        <v>271</v>
      </c>
      <c r="B2" s="503"/>
      <c r="C2" s="503"/>
      <c r="D2" s="503"/>
      <c r="E2" s="503"/>
      <c r="F2" s="503"/>
    </row>
    <row r="3" spans="1:6" ht="10.5" customHeight="1">
      <c r="A3" s="502" t="s">
        <v>447</v>
      </c>
      <c r="B3" s="502"/>
      <c r="C3" s="502"/>
      <c r="D3" s="502"/>
      <c r="E3" s="502"/>
      <c r="F3" s="502"/>
    </row>
    <row r="4" spans="1:6" ht="10.5" customHeight="1">
      <c r="A4" s="502" t="str">
        <f>'БАЛАНС-12м.'!A3:F3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'БАЛАНС-12м.'!A4:F4</f>
        <v>към 31.12.2009 год.</v>
      </c>
      <c r="B5" s="502"/>
      <c r="C5" s="502"/>
      <c r="D5" s="502"/>
      <c r="E5" s="502"/>
      <c r="F5" s="502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10" s="267" customFormat="1" ht="12.75">
      <c r="A9" s="271" t="s">
        <v>454</v>
      </c>
      <c r="B9" s="272" t="s">
        <v>455</v>
      </c>
      <c r="C9" s="273"/>
      <c r="D9" s="274"/>
      <c r="E9" s="273"/>
      <c r="F9" s="273"/>
      <c r="J9" s="422"/>
    </row>
    <row r="10" spans="1:6" s="267" customFormat="1" ht="12.75">
      <c r="A10" s="275" t="s">
        <v>456</v>
      </c>
      <c r="B10" s="276" t="s">
        <v>457</v>
      </c>
      <c r="C10" s="414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4">
        <v>53</v>
      </c>
      <c r="D11" s="419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4">
        <v>30</v>
      </c>
      <c r="D12" s="419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608</v>
      </c>
      <c r="C13" s="414">
        <f>5+281</f>
        <v>286</v>
      </c>
      <c r="D13" s="419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464</v>
      </c>
      <c r="C14" s="414">
        <v>20</v>
      </c>
      <c r="D14" s="419">
        <v>43.26</v>
      </c>
      <c r="E14" s="273"/>
      <c r="F14" s="273">
        <f t="shared" si="0"/>
        <v>20</v>
      </c>
    </row>
    <row r="15" spans="1:6" s="267" customFormat="1" ht="12.75">
      <c r="A15" s="277" t="s">
        <v>465</v>
      </c>
      <c r="B15" s="278" t="s">
        <v>466</v>
      </c>
      <c r="C15" s="414">
        <v>77</v>
      </c>
      <c r="D15" s="419">
        <v>32.96</v>
      </c>
      <c r="E15" s="273"/>
      <c r="F15" s="273">
        <f t="shared" si="0"/>
        <v>77</v>
      </c>
    </row>
    <row r="16" spans="1:6" s="267" customFormat="1" ht="12.75">
      <c r="A16" s="277" t="s">
        <v>467</v>
      </c>
      <c r="B16" s="278" t="s">
        <v>468</v>
      </c>
      <c r="C16" s="414">
        <v>21</v>
      </c>
      <c r="D16" s="419">
        <v>24.88</v>
      </c>
      <c r="E16" s="273"/>
      <c r="F16" s="273">
        <f t="shared" si="0"/>
        <v>21</v>
      </c>
    </row>
    <row r="17" spans="1:6" s="267" customFormat="1" ht="12.75">
      <c r="A17" s="277" t="s">
        <v>615</v>
      </c>
      <c r="B17" s="278" t="s">
        <v>474</v>
      </c>
      <c r="C17" s="414">
        <v>10</v>
      </c>
      <c r="D17" s="419">
        <v>4.63</v>
      </c>
      <c r="E17" s="273"/>
      <c r="F17" s="273">
        <f>C17-E17</f>
        <v>10</v>
      </c>
    </row>
    <row r="18" spans="1:6" s="283" customFormat="1" ht="12.75">
      <c r="A18" s="279"/>
      <c r="B18" s="280" t="s">
        <v>469</v>
      </c>
      <c r="C18" s="281">
        <f>SUM(C11:C17)</f>
        <v>497</v>
      </c>
      <c r="D18" s="281"/>
      <c r="E18" s="281"/>
      <c r="F18" s="281">
        <f>SUM(F11:F17)</f>
        <v>497</v>
      </c>
    </row>
    <row r="19" spans="1:6" s="267" customFormat="1" ht="12.75">
      <c r="A19" s="275" t="s">
        <v>470</v>
      </c>
      <c r="B19" s="276" t="s">
        <v>471</v>
      </c>
      <c r="C19" s="273"/>
      <c r="D19" s="274"/>
      <c r="E19" s="273"/>
      <c r="F19" s="273"/>
    </row>
    <row r="20" spans="1:6" s="267" customFormat="1" ht="12.75">
      <c r="A20" s="284" t="s">
        <v>458</v>
      </c>
      <c r="B20" s="278" t="s">
        <v>472</v>
      </c>
      <c r="C20" s="414">
        <v>33</v>
      </c>
      <c r="D20" s="419">
        <v>25.5</v>
      </c>
      <c r="E20" s="273"/>
      <c r="F20" s="273">
        <f>C20-E20</f>
        <v>33</v>
      </c>
    </row>
    <row r="21" spans="1:6" s="267" customFormat="1" ht="12.75">
      <c r="A21" s="277" t="s">
        <v>460</v>
      </c>
      <c r="B21" s="278" t="s">
        <v>473</v>
      </c>
      <c r="C21" s="414">
        <v>10</v>
      </c>
      <c r="D21" s="419">
        <v>30.33</v>
      </c>
      <c r="E21" s="273"/>
      <c r="F21" s="273">
        <f>C21-E21</f>
        <v>10</v>
      </c>
    </row>
    <row r="22" spans="1:6" s="267" customFormat="1" ht="12.75">
      <c r="A22" s="277"/>
      <c r="B22" s="278"/>
      <c r="C22" s="414"/>
      <c r="D22" s="419"/>
      <c r="E22" s="273"/>
      <c r="F22" s="273"/>
    </row>
    <row r="23" spans="1:6" s="283" customFormat="1" ht="12.75">
      <c r="A23" s="279"/>
      <c r="B23" s="280" t="s">
        <v>313</v>
      </c>
      <c r="C23" s="281">
        <f>SUM(C20:C22)</f>
        <v>43</v>
      </c>
      <c r="D23" s="281"/>
      <c r="E23" s="281"/>
      <c r="F23" s="281">
        <f>SUM(F20:F22)</f>
        <v>43</v>
      </c>
    </row>
    <row r="24" spans="1:6" s="267" customFormat="1" ht="12.75">
      <c r="A24" s="285" t="s">
        <v>475</v>
      </c>
      <c r="B24" s="423" t="s">
        <v>476</v>
      </c>
      <c r="C24" s="273"/>
      <c r="D24" s="273"/>
      <c r="E24" s="273"/>
      <c r="F24" s="273"/>
    </row>
    <row r="25" spans="1:6" s="267" customFormat="1" ht="12.75">
      <c r="A25" s="277" t="s">
        <v>458</v>
      </c>
      <c r="B25" s="278" t="s">
        <v>613</v>
      </c>
      <c r="C25" s="273">
        <v>7</v>
      </c>
      <c r="D25" s="419">
        <v>20.49</v>
      </c>
      <c r="E25" s="273"/>
      <c r="F25" s="273"/>
    </row>
    <row r="26" spans="1:6" s="267" customFormat="1" ht="12.75">
      <c r="A26" s="277"/>
      <c r="B26" s="278"/>
      <c r="C26" s="394"/>
      <c r="D26" s="393"/>
      <c r="E26" s="273"/>
      <c r="F26" s="273">
        <f>C26-E26</f>
        <v>0</v>
      </c>
    </row>
    <row r="27" spans="1:6" s="283" customFormat="1" ht="12.75">
      <c r="A27" s="285"/>
      <c r="B27" s="280" t="s">
        <v>321</v>
      </c>
      <c r="C27" s="281">
        <f>SUM(C26:C26)</f>
        <v>0</v>
      </c>
      <c r="D27" s="282"/>
      <c r="E27" s="281">
        <f>SUM(E26:E26)</f>
        <v>0</v>
      </c>
      <c r="F27" s="281">
        <f>SUM(F26:F26)</f>
        <v>0</v>
      </c>
    </row>
    <row r="28" spans="1:6" s="283" customFormat="1" ht="12.75">
      <c r="A28" s="279"/>
      <c r="B28" s="280" t="s">
        <v>477</v>
      </c>
      <c r="C28" s="281">
        <f>C18+C23+C27</f>
        <v>540</v>
      </c>
      <c r="D28" s="281"/>
      <c r="E28" s="281">
        <f>E18+E23+E27</f>
        <v>0</v>
      </c>
      <c r="F28" s="281">
        <f>F18+F23+F27</f>
        <v>540</v>
      </c>
    </row>
    <row r="29" spans="1:6" s="267" customFormat="1" ht="12.75">
      <c r="A29" s="271" t="s">
        <v>478</v>
      </c>
      <c r="B29" s="272" t="s">
        <v>479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6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7"/>
      <c r="C31" s="273"/>
      <c r="D31" s="274"/>
      <c r="E31" s="273"/>
      <c r="F31" s="273"/>
    </row>
    <row r="32" spans="1:6" s="267" customFormat="1" ht="12.75">
      <c r="A32" s="277" t="s">
        <v>460</v>
      </c>
      <c r="B32" s="288"/>
      <c r="C32" s="273"/>
      <c r="D32" s="274"/>
      <c r="E32" s="273"/>
      <c r="F32" s="273"/>
    </row>
    <row r="33" spans="1:6" s="283" customFormat="1" ht="12.75">
      <c r="A33" s="279"/>
      <c r="B33" s="280" t="s">
        <v>469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470</v>
      </c>
      <c r="B34" s="286" t="s">
        <v>471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7"/>
      <c r="C35" s="273"/>
      <c r="D35" s="281"/>
      <c r="E35" s="273"/>
      <c r="F35" s="273"/>
    </row>
    <row r="36" spans="1:6" s="267" customFormat="1" ht="12.75">
      <c r="A36" s="277" t="s">
        <v>460</v>
      </c>
      <c r="B36" s="288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475</v>
      </c>
      <c r="B38" s="289" t="s">
        <v>476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8"/>
      <c r="C39" s="273"/>
      <c r="D39" s="274"/>
      <c r="E39" s="273"/>
      <c r="F39" s="273"/>
    </row>
    <row r="40" spans="1:6" s="267" customFormat="1" ht="12.75">
      <c r="A40" s="277" t="s">
        <v>460</v>
      </c>
      <c r="B40" s="287"/>
      <c r="C40" s="273"/>
      <c r="D40" s="274"/>
      <c r="E40" s="273"/>
      <c r="F40" s="273"/>
    </row>
    <row r="41" spans="1:6" s="283" customFormat="1" ht="12.75">
      <c r="A41" s="285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480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3">
        <f>'БАЛАНС-12м.'!A81</f>
        <v>40198</v>
      </c>
      <c r="C44" s="290" t="s">
        <v>481</v>
      </c>
      <c r="E44" s="261" t="s">
        <v>482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2010-01-26T15:19:00Z</cp:lastPrinted>
  <dcterms:created xsi:type="dcterms:W3CDTF">2003-01-29T17:36:26Z</dcterms:created>
  <dcterms:modified xsi:type="dcterms:W3CDTF">2010-01-26T15:37:12Z</dcterms:modified>
  <cp:category/>
  <cp:version/>
  <cp:contentType/>
  <cp:contentStatus/>
</cp:coreProperties>
</file>