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<sst xmlns="http://schemas.openxmlformats.org/spreadsheetml/2006/main" count="1057" uniqueCount="875">
  <si>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</si>
  <si>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</si>
  <si>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</si>
  <si>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</si>
  <si>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</si>
  <si>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</si>
  <si>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</si>
  <si>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</si>
  <si>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</si>
  <si>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</si>
  <si>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</si>
  <si>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</si>
  <si>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</si>
  <si>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</si>
  <si>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</si>
  <si>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</si>
  <si>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</si>
  <si>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</si>
  <si>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</si>
  <si>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</si>
  <si>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</si>
  <si>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</si>
  <si>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</si>
  <si>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</si>
  <si>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</si>
  <si>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</si>
  <si>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</si>
  <si>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</si>
  <si>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</si>
  <si>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</si>
  <si>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</si>
  <si>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</si>
  <si>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</si>
  <si>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</si>
  <si>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</si>
  <si>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</si>
  <si>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</si>
  <si>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</si>
  <si>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</si>
  <si>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</si>
  <si>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</si>
  <si>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</si>
  <si>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</si>
  <si>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</si>
  <si>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</si>
  <si>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</si>
  <si>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</si>
  <si>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</si>
  <si>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</si>
  <si>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</si>
  <si>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</si>
  <si>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</si>
  <si>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</si>
  <si>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</si>
  <si>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</si>
  <si>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</si>
  <si>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</si>
  <si>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</si>
  <si>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</si>
  <si>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</si>
  <si>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</si>
  <si>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</si>
  <si>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</si>
  <si>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</si>
  <si>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</si>
  <si>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</si>
  <si>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</si>
  <si>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</si>
  <si>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</si>
  <si>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</si>
  <si>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</si>
  <si>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</si>
  <si>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</si>
  <si>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</si>
  <si>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</si>
  <si>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</si>
  <si>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</si>
  <si>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</si>
  <si>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</si>
  <si>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</si>
  <si>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</si>
  <si>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</si>
  <si>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</si>
  <si>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</si>
  <si>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</si>
  <si>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</si>
  <si>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</si>
  <si>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</si>
  <si>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</si>
  <si>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</si>
  <si>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</si>
  <si>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</si>
  <si>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</si>
  <si>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</si>
  <si>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</si>
  <si>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</si>
  <si>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</si>
  <si>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</si>
  <si>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</si>
  <si>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</si>
  <si>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</si>
  <si>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</si>
  <si>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</si>
  <si>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</si>
  <si>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</si>
  <si>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</si>
  <si>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</si>
  <si>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</si>
  <si>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</si>
  <si>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</si>
  <si>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</si>
  <si>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</si>
  <si>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</si>
  <si>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</si>
  <si>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</si>
  <si>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</si>
  <si>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</si>
  <si>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</si>
  <si>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</si>
  <si>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</si>
  <si>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</si>
  <si>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</si>
  <si>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</si>
  <si>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</si>
  <si>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</si>
  <si>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</si>
  <si>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</si>
  <si>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</si>
  <si>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</si>
  <si>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</si>
  <si>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</si>
  <si>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</si>
  <si>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</si>
  <si>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</si>
  <si>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</si>
  <si>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</si>
  <si>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</si>
  <si>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</si>
  <si>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</si>
  <si>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</si>
  <si>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</si>
  <si>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</si>
  <si>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</si>
  <si>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</si>
  <si>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</si>
  <si>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</si>
  <si>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</si>
  <si>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</si>
  <si>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</si>
  <si>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</si>
  <si>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</si>
  <si>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</si>
  <si>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</si>
  <si>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</si>
  <si>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</si>
  <si>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</si>
  <si>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</si>
  <si>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</si>
  <si>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</si>
  <si>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</si>
  <si>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</si>
  <si>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</si>
  <si>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</si>
  <si>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</si>
  <si>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</si>
  <si>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</si>
  <si>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</si>
  <si>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</si>
  <si>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</si>
  <si>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</si>
  <si>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</si>
  <si>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</si>
  <si>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</si>
  <si>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</si>
  <si>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</si>
  <si>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</si>
  <si>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</si>
  <si>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</si>
  <si>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</si>
  <si>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</si>
  <si>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</si>
  <si>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</si>
  <si>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</si>
  <si>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</si>
  <si>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</si>
  <si>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</si>
  <si>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</si>
  <si>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</si>
  <si>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</si>
  <si>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</si>
  <si>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</si>
  <si>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</si>
  <si>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</si>
  <si>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</si>
  <si>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</si>
  <si>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</si>
  <si>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</si>
  <si>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</si>
  <si>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</si>
  <si>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</si>
  <si>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</si>
  <si>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</si>
  <si>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</si>
  <si>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</si>
  <si>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</si>
  <si>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</si>
  <si>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</si>
  <si>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</si>
  <si>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</si>
  <si>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</si>
  <si>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</si>
  <si>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</si>
  <si>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</si>
  <si>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</si>
  <si>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</si>
  <si>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</si>
  <si>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</si>
  <si>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</si>
  <si>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</si>
  <si>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</si>
  <si>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</si>
  <si>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</si>
  <si>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</si>
  <si>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</si>
  <si>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</si>
  <si>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</si>
  <si>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</si>
  <si>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</si>
  <si>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</si>
  <si>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</si>
  <si>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</si>
  <si>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</si>
  <si>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</si>
  <si>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</si>
  <si>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</si>
  <si>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</si>
  <si>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</si>
  <si>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</si>
  <si>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</si>
  <si>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</si>
  <si>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</si>
  <si>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</si>
  <si>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</si>
  <si>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</si>
  <si>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</si>
  <si>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</si>
  <si>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</si>
  <si>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</si>
  <si>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</si>
  <si>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</si>
  <si>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</si>
  <si>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</si>
  <si>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</si>
  <si>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</si>
  <si>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</si>
  <si>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</si>
  <si>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</si>
  <si>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</si>
  <si>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</si>
  <si>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</si>
  <si>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</si>
  <si>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</si>
  <si>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</si>
  <si>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</si>
  <si>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</si>
  <si>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</si>
  <si>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</si>
  <si>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</si>
  <si>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</si>
  <si>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</si>
  <si>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</si>
  <si>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</si>
  <si>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</si>
  <si>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</si>
  <si>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</si>
  <si>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</si>
  <si>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</si>
  <si>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</si>
  <si>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</si>
  <si>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</si>
  <si>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</si>
  <si>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</si>
  <si>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</si>
  <si>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</si>
  <si>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</si>
  <si>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</si>
  <si>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</si>
  <si>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</si>
  <si>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</si>
  <si>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</si>
  <si>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</si>
  <si>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</si>
  <si>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</si>
  <si>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</si>
  <si>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</si>
  <si>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</si>
  <si>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</si>
  <si>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</si>
  <si>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</si>
  <si>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</si>
  <si>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</si>
  <si>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</si>
  <si>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</si>
  <si>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</si>
  <si>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</si>
  <si>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</si>
  <si>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</si>
  <si>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</si>
  <si>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</si>
  <si>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</si>
  <si>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</si>
  <si>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</si>
  <si>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</si>
  <si>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</si>
  <si>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</si>
  <si>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</si>
  <si>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</si>
  <si>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</si>
  <si>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</si>
  <si>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</si>
  <si>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</si>
  <si>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</si>
  <si>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</si>
  <si>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</si>
  <si>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</si>
  <si>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</si>
  <si>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</si>
  <si>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</si>
  <si>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</si>
  <si>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</si>
  <si>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</si>
  <si>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</si>
  <si>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</si>
  <si>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</si>
  <si>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</si>
  <si>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</si>
  <si>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</si>
  <si>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</si>
  <si>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</si>
  <si>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</si>
  <si>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</si>
  <si>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</si>
  <si>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</si>
  <si>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</si>
  <si>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</si>
  <si>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</si>
  <si>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</si>
  <si>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</si>
  <si>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</si>
  <si>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</si>
  <si>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</si>
  <si>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</si>
  <si>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</si>
  <si>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</si>
  <si>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</si>
  <si>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</si>
  <si>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</si>
  <si>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</si>
  <si>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</si>
  <si>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</si>
  <si>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</si>
  <si>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</si>
  <si>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</si>
  <si>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</si>
  <si>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</si>
  <si>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</si>
  <si>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</si>
  <si>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</si>
  <si>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</si>
  <si>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</si>
  <si>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</si>
  <si>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</si>
  <si>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</si>
  <si>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</si>
  <si>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</si>
  <si>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</si>
  <si>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</si>
  <si>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</si>
  <si>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</si>
  <si>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</si>
  <si>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</si>
  <si>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</si>
  <si>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</si>
  <si>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</si>
  <si>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</si>
  <si>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</si>
  <si>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</si>
  <si>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</si>
  <si>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</si>
  <si>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</si>
  <si>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</si>
  <si>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</si>
  <si>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</si>
  <si>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</si>
  <si>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</si>
  <si>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</si>
  <si>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</si>
  <si>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</si>
  <si>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</si>
  <si>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</si>
  <si>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</si>
  <si>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</si>
  <si>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</si>
  <si>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</si>
  <si>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</si>
  <si>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</si>
  <si>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</si>
  <si>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</si>
  <si>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</si>
  <si>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</si>
  <si>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</si>
  <si>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</si>
  <si>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</si>
  <si>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</si>
  <si>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</si>
  <si>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</si>
  <si>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</si>
  <si>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</si>
  <si>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</si>
  <si>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</si>
  <si>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</si>
  <si>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</si>
  <si>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</si>
  <si>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</si>
  <si>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</si>
  <si>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</si>
  <si>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</si>
  <si>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</si>
  <si>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</si>
  <si>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</si>
  <si>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</si>
  <si>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</si>
  <si>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</si>
  <si>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</si>
  <si>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</si>
  <si>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</si>
  <si>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</si>
  <si>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</si>
  <si>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</si>
  <si>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</si>
  <si>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</si>
  <si>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</si>
  <si>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</si>
  <si>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</si>
  <si>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</si>
  <si>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</si>
  <si>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</si>
  <si>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</si>
  <si>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</si>
  <si>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</si>
  <si>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</si>
  <si>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</si>
  <si>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</si>
  <si>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</si>
  <si>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</si>
  <si>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</si>
  <si>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</si>
  <si>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</si>
  <si>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</si>
  <si>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</si>
  <si>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</si>
  <si>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</si>
  <si>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</si>
  <si>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</si>
  <si>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</si>
  <si>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</si>
  <si>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</si>
  <si>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</si>
  <si>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</si>
  <si>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</si>
  <si>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</si>
  <si>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</si>
  <si>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</si>
  <si>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</si>
  <si>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</si>
  <si>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</si>
  <si>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</si>
  <si>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</si>
  <si>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</si>
  <si>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</si>
  <si>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</si>
  <si>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</si>
  <si>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</si>
  <si>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</si>
  <si>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</si>
  <si>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</si>
  <si>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</si>
  <si>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</si>
  <si>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</si>
  <si>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</si>
  <si>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</si>
  <si>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</si>
  <si>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</si>
  <si>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</si>
  <si>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</si>
  <si>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</si>
  <si>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</si>
  <si>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</si>
  <si>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</si>
  <si>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</si>
  <si>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</si>
  <si>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</si>
  <si>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</si>
  <si>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</si>
  <si>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</si>
  <si>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</si>
  <si>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</si>
  <si>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</si>
  <si>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</si>
  <si>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</si>
  <si>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</si>
  <si>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</si>
  <si>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</si>
  <si>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</si>
  <si>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</si>
  <si>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</si>
  <si>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</si>
  <si>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</si>
  <si>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</si>
  <si>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</si>
  <si>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</si>
  <si>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</si>
  <si>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</si>
  <si>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</si>
  <si>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</si>
  <si>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</si>
  <si>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</si>
  <si>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</si>
  <si>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</si>
  <si>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</si>
  <si>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</si>
  <si>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</si>
  <si>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</si>
  <si>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</si>
  <si>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</si>
  <si>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</si>
  <si>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</si>
  <si>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</si>
  <si>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</si>
  <si>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</si>
  <si>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</si>
  <si>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</si>
  <si>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</si>
  <si>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</si>
  <si>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</si>
  <si>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</si>
  <si>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</si>
  <si>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</si>
  <si>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</si>
  <si>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</si>
  <si>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</si>
  <si>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</si>
  <si>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</si>
  <si>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</si>
  <si>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</si>
  <si>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</si>
  <si>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</si>
  <si>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</si>
  <si>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</si>
  <si>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</si>
  <si>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</si>
  <si>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</si>
  <si>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</si>
  <si>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</si>
  <si>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</si>
  <si>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</si>
  <si>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</si>
  <si>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</si>
  <si>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</si>
  <si>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</si>
  <si>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</si>
  <si>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</si>
  <si>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</si>
  <si>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</si>
  <si>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</si>
  <si>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</si>
  <si>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</si>
  <si>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</si>
  <si>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</si>
  <si>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</si>
  <si>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</si>
  <si>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</si>
  <si>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</si>
  <si>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</si>
  <si>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</si>
  <si>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</si>
  <si>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</si>
  <si>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</si>
  <si>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</si>
  <si>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</si>
  <si>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</si>
  <si>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</si>
  <si>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</si>
  <si>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</si>
  <si>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</si>
  <si>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</si>
  <si>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</si>
  <si>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</si>
  <si>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</si>
  <si>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</si>
  <si>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</si>
  <si>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</si>
  <si>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</si>
  <si>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</si>
  <si>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</si>
  <si>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</si>
  <si>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</si>
  <si>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</si>
  <si>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</si>
  <si>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</si>
  <si>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</si>
  <si>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</si>
  <si>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</si>
  <si>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</si>
  <si>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</si>
  <si>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</si>
  <si>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</si>
  <si>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</si>
  <si>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</si>
  <si>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</si>
  <si>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</si>
  <si>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</si>
  <si>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</si>
  <si>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</si>
  <si>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</si>
  <si>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</si>
  <si>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</si>
  <si>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</si>
  <si>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</si>
  <si>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</si>
  <si>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</si>
  <si>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</si>
  <si>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</si>
  <si>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</si>
  <si>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</si>
  <si>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</si>
  <si>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</si>
  <si>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</si>
  <si>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</si>
  <si>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</si>
  <si>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</si>
  <si>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</si>
  <si>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</si>
  <si>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</si>
  <si>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</si>
  <si>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</si>
  <si>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</si>
  <si>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</si>
  <si>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</si>
  <si>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</si>
  <si>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</si>
  <si>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</si>
  <si>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</si>
  <si>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</si>
  <si>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</si>
  <si>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</si>
  <si>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</si>
  <si>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</si>
  <si>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</si>
  <si>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</si>
  <si>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</si>
  <si>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</si>
  <si>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</si>
  <si>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</si>
  <si>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</si>
  <si>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</si>
  <si>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</si>
  <si>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</si>
  <si>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</si>
  <si>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</si>
  <si>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</si>
  <si>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</si>
  <si>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</si>
  <si>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</si>
  <si>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</si>
  <si>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</si>
  <si>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</si>
  <si>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</si>
  <si>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</si>
  <si>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</si>
  <si>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</si>
  <si>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</si>
  <si>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</si>
  <si>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</si>
  <si>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</si>
  <si>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</si>
  <si>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</si>
  <si>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</si>
  <si>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</si>
  <si>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</si>
  <si>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</si>
  <si>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</si>
  <si>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</si>
  <si>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</si>
  <si>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</si>
  <si>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</si>
  <si>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</si>
  <si>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</si>
  <si>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</si>
  <si>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</si>
  <si>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</si>
  <si>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</si>
  <si>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</si>
  <si>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</si>
  <si>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</si>
  <si>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</si>
  <si>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</si>
  <si>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</si>
  <si>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</si>
  <si>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</si>
  <si>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</si>
  <si>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</si>
  <si>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</si>
  <si>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</si>
  <si>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</si>
  <si>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</si>
  <si>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</si>
  <si>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</si>
  <si>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</si>
  <si>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</si>
  <si>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</si>
  <si>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</si>
  <si>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</si>
  <si>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</si>
  <si>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</si>
  <si>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</si>
  <si>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</si>
  <si>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</si>
  <si>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</si>
  <si>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</si>
  <si>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</si>
  <si>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</si>
  <si>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</si>
  <si>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</si>
  <si>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</si>
  <si>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</si>
  <si>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</si>
  <si>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</si>
  <si>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</si>
  <si>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</si>
  <si>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</si>
  <si>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</si>
  <si>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</si>
  <si>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</si>
  <si>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</si>
  <si>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</si>
  <si>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</si>
  <si>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</si>
  <si>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</si>
  <si>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</si>
  <si>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</si>
  <si>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</si>
  <si>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</si>
  <si>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</si>
  <si>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</si>
  <si>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</si>
  <si>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</si>
  <si>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</si>
  <si>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</si>
  <si>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</si>
  <si>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</si>
  <si>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</si>
  <si>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</si>
  <si>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</si>
  <si>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</si>
  <si>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</si>
  <si>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</si>
  <si>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</si>
  <si>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</si>
  <si>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</si>
  <si>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</si>
  <si>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</si>
  <si>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</si>
  <si>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</si>
  <si>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</si>
  <si>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</si>
  <si>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</si>
  <si>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</si>
  <si>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</si>
  <si>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</si>
  <si>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</si>
  <si>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</si>
  <si>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</si>
  <si>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</si>
  <si>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</si>
  <si>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</si>
  <si>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</si>
  <si>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</si>
  <si>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</si>
  <si>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</si>
  <si>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</si>
  <si>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</si>
  <si>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</si>
  <si>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</si>
  <si>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</si>
  <si>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</si>
  <si>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</si>
  <si>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</si>
  <si>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</si>
  <si>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</si>
  <si>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</si>
  <si>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</si>
  <si>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</si>
  <si>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</si>
  <si>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</si>
  <si>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</si>
  <si>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</si>
  <si>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</si>
  <si>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</si>
  <si>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</si>
  <si>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</si>
  <si>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</si>
  <si>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</si>
  <si>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</si>
  <si>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</si>
  <si>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</si>
  <si>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</si>
  <si>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</si>
  <si>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</si>
  <si>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</si>
  <si>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</si>
  <si>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</si>
  <si>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</si>
  <si>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</si>
  <si>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</si>
  <si>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</si>
  <si>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</si>
  <si>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</si>
  <si>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</si>
  <si>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</si>
  <si>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</si>
  <si>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</si>
  <si>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</si>
  <si>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</si>
  <si>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</si>
  <si>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</si>
  <si>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</si>
  <si>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</si>
  <si>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</si>
  <si>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</si>
  <si>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</si>
  <si>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</si>
  <si>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</si>
  <si>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</si>
  <si>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</si>
  <si>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</si>
  <si>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</si>
  <si>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</si>
  <si>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</si>
  <si>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</si>
  <si>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</si>
  <si>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</si>
  <si>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</si>
  <si>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</si>
  <si>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</si>
  <si>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</si>
  <si>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</si>
  <si>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</si>
  <si>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</si>
  <si>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</si>
  <si>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</si>
  <si>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</si>
  <si>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НЕКОНСОЛИДИРАН ОТЧЕТ</t>
  </si>
  <si>
    <t>31,06,2009 ГОДИА</t>
  </si>
  <si>
    <t xml:space="preserve">Дата на съставяне:29,07,2009 </t>
  </si>
  <si>
    <t>Съставител:ЕФИМИЯ ГЕОРГИЕВА КАДЖАБОВА</t>
  </si>
  <si>
    <t>Ръководител: СОФИЯ ЦВЕТАНОВА ЦАНКОВА</t>
  </si>
  <si>
    <t xml:space="preserve">Дата на съставяне:   29,07,2009 Г                                    </t>
  </si>
  <si>
    <t xml:space="preserve">Дата  на съставяне:  29,07,2009                                                                                                                              </t>
  </si>
  <si>
    <t xml:space="preserve">Дата на съставяне: 29,07,2009                      </t>
  </si>
  <si>
    <t>Дата на съставяне:29,07,2009</t>
  </si>
  <si>
    <t>Дата на съставяне: 29,07,2009</t>
  </si>
  <si>
    <t>ЛИФСТРОЙ ООД СОФИЯ</t>
  </si>
  <si>
    <t>АГРОПРОМИНЖИНЕРИНГ АД СОФИЯ</t>
  </si>
  <si>
    <t>1.ЗПАД БЪЛГАРИЯ СОФИЯ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</si>
</sst>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75">
      <selection activeCell="G100" sqref="G10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830166943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361</v>
      </c>
      <c r="D11" s="205">
        <v>361</v>
      </c>
      <c r="E11" s="293" t="s">
        <v>22</v>
      </c>
      <c r="F11" s="298" t="s">
        <v>23</v>
      </c>
      <c r="G11" s="206">
        <v>1076</v>
      </c>
      <c r="H11" s="206">
        <v>1076</v>
      </c>
    </row>
    <row r="12" spans="1:8" ht="15">
      <c r="A12" s="291" t="s">
        <v>24</v>
      </c>
      <c r="B12" s="297" t="s">
        <v>25</v>
      </c>
      <c r="C12" s="205">
        <v>12906</v>
      </c>
      <c r="D12" s="205">
        <v>13050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4967</v>
      </c>
      <c r="D13" s="205">
        <v>5097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19299</v>
      </c>
      <c r="D14" s="205">
        <v>19858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1586</v>
      </c>
      <c r="D15" s="205">
        <v>1729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1015</v>
      </c>
      <c r="D16" s="205">
        <v>1165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5707</v>
      </c>
      <c r="D17" s="205">
        <v>5384</v>
      </c>
      <c r="E17" s="299" t="s">
        <v>46</v>
      </c>
      <c r="F17" s="301" t="s">
        <v>47</v>
      </c>
      <c r="G17" s="208">
        <f>G11+G14+G15+G16</f>
        <v>1076</v>
      </c>
      <c r="H17" s="208">
        <f>H11+H14+H15+H16</f>
        <v>1076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7</v>
      </c>
      <c r="D18" s="205">
        <v>7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45848</v>
      </c>
      <c r="D19" s="209">
        <f>SUM(D11:D18)</f>
        <v>46651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412</v>
      </c>
      <c r="H20" s="212">
        <v>412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20057</v>
      </c>
      <c r="H21" s="210">
        <f>SUM(H22:H24)</f>
        <v>20057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960</v>
      </c>
      <c r="H22" s="206">
        <v>960</v>
      </c>
    </row>
    <row r="23" spans="1:13" ht="15">
      <c r="A23" s="291" t="s">
        <v>66</v>
      </c>
      <c r="B23" s="297" t="s">
        <v>67</v>
      </c>
      <c r="C23" s="205">
        <v>409</v>
      </c>
      <c r="D23" s="205">
        <v>425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30</v>
      </c>
      <c r="D24" s="205">
        <v>25</v>
      </c>
      <c r="E24" s="293" t="s">
        <v>72</v>
      </c>
      <c r="F24" s="298" t="s">
        <v>73</v>
      </c>
      <c r="G24" s="206">
        <v>19097</v>
      </c>
      <c r="H24" s="206">
        <v>19097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20469</v>
      </c>
      <c r="H25" s="208">
        <f>H19+H20+H21</f>
        <v>20469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</v>
      </c>
      <c r="D26" s="205">
        <v>1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440</v>
      </c>
      <c r="D27" s="209">
        <f>SUM(D23:D26)</f>
        <v>451</v>
      </c>
      <c r="E27" s="309" t="s">
        <v>83</v>
      </c>
      <c r="F27" s="298" t="s">
        <v>84</v>
      </c>
      <c r="G27" s="208">
        <f>SUM(G28:G30)</f>
        <v>-542</v>
      </c>
      <c r="H27" s="208">
        <f>SUM(H28:H30)</f>
        <v>-542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</v>
      </c>
      <c r="H28" s="206">
        <v>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-551</v>
      </c>
      <c r="H29" s="391">
        <v>-549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-219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-761</v>
      </c>
      <c r="H33" s="208">
        <f>H27+H31+H32</f>
        <v>-542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283</v>
      </c>
      <c r="D34" s="209">
        <f>SUM(D35:D38)</f>
        <v>283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20784</v>
      </c>
      <c r="H36" s="208">
        <f>H25+H17+H33</f>
        <v>21003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253</v>
      </c>
      <c r="D37" s="205">
        <v>253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30</v>
      </c>
      <c r="D38" s="205">
        <v>30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10481</v>
      </c>
      <c r="H44" s="206">
        <v>12554</v>
      </c>
    </row>
    <row r="45" spans="1:15" ht="15">
      <c r="A45" s="291" t="s">
        <v>136</v>
      </c>
      <c r="B45" s="305" t="s">
        <v>137</v>
      </c>
      <c r="C45" s="209">
        <f>C34+C39+C44</f>
        <v>283</v>
      </c>
      <c r="D45" s="209">
        <f>D34+D39+D44</f>
        <v>283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890</v>
      </c>
      <c r="H48" s="206">
        <v>917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11371</v>
      </c>
      <c r="H49" s="208">
        <f>SUM(H43:H48)</f>
        <v>13471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107</v>
      </c>
      <c r="H53" s="206">
        <v>107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46571</v>
      </c>
      <c r="D55" s="209">
        <f>D19+D20+D21+D27+D32+D45+D51+D53+D54</f>
        <v>47385</v>
      </c>
      <c r="E55" s="293" t="s">
        <v>172</v>
      </c>
      <c r="F55" s="317" t="s">
        <v>173</v>
      </c>
      <c r="G55" s="208">
        <f>G49+G51+G52+G53+G54</f>
        <v>11478</v>
      </c>
      <c r="H55" s="208">
        <f>H49+H51+H52+H53+H54</f>
        <v>13578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50</v>
      </c>
      <c r="D58" s="205">
        <v>100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>
        <v>36</v>
      </c>
      <c r="D60" s="205">
        <v>55</v>
      </c>
      <c r="E60" s="293" t="s">
        <v>185</v>
      </c>
      <c r="F60" s="298" t="s">
        <v>186</v>
      </c>
      <c r="G60" s="206">
        <v>1854</v>
      </c>
      <c r="H60" s="206">
        <v>2010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31472</v>
      </c>
      <c r="H61" s="208">
        <f>SUM(H62:H68)</f>
        <v>6536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27146</v>
      </c>
      <c r="H62" s="206">
        <v>49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86</v>
      </c>
      <c r="D64" s="209">
        <f>SUM(D58:D63)</f>
        <v>155</v>
      </c>
      <c r="E64" s="293" t="s">
        <v>200</v>
      </c>
      <c r="F64" s="298" t="s">
        <v>201</v>
      </c>
      <c r="G64" s="206">
        <v>4087</v>
      </c>
      <c r="H64" s="206">
        <v>5829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33</v>
      </c>
      <c r="H65" s="206">
        <v>446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119</v>
      </c>
      <c r="H66" s="206">
        <v>148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36</v>
      </c>
      <c r="H67" s="206">
        <v>50</v>
      </c>
    </row>
    <row r="68" spans="1:8" ht="15">
      <c r="A68" s="291" t="s">
        <v>211</v>
      </c>
      <c r="B68" s="297" t="s">
        <v>212</v>
      </c>
      <c r="C68" s="205">
        <v>4345</v>
      </c>
      <c r="D68" s="205">
        <v>3581</v>
      </c>
      <c r="E68" s="293" t="s">
        <v>213</v>
      </c>
      <c r="F68" s="298" t="s">
        <v>214</v>
      </c>
      <c r="G68" s="206">
        <v>51</v>
      </c>
      <c r="H68" s="206">
        <v>14</v>
      </c>
    </row>
    <row r="69" spans="1:8" ht="15">
      <c r="A69" s="291" t="s">
        <v>215</v>
      </c>
      <c r="B69" s="297" t="s">
        <v>216</v>
      </c>
      <c r="C69" s="205">
        <v>761</v>
      </c>
      <c r="D69" s="205">
        <v>262</v>
      </c>
      <c r="E69" s="307" t="s">
        <v>78</v>
      </c>
      <c r="F69" s="298" t="s">
        <v>217</v>
      </c>
      <c r="G69" s="206">
        <v>6380</v>
      </c>
      <c r="H69" s="206">
        <v>29158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26</v>
      </c>
      <c r="D71" s="205">
        <v>25</v>
      </c>
      <c r="E71" s="309" t="s">
        <v>46</v>
      </c>
      <c r="F71" s="329" t="s">
        <v>224</v>
      </c>
      <c r="G71" s="215">
        <f>G59+G60+G61+G69+G70</f>
        <v>39706</v>
      </c>
      <c r="H71" s="215">
        <f>H59+H60+H61+H69+H70</f>
        <v>37704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121</v>
      </c>
      <c r="D72" s="205">
        <v>478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19997</v>
      </c>
      <c r="D74" s="205">
        <v>19975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25250</v>
      </c>
      <c r="D75" s="209">
        <f>SUM(D67:D74)</f>
        <v>24321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39706</v>
      </c>
      <c r="H79" s="216">
        <f>H71+H74+H75+H76</f>
        <v>37704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</v>
      </c>
      <c r="D87" s="205">
        <v>181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56</v>
      </c>
      <c r="D88" s="205">
        <v>243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61</v>
      </c>
      <c r="D91" s="209">
        <f>SUM(D87:D90)</f>
        <v>424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25397</v>
      </c>
      <c r="D93" s="209">
        <f>D64+D75+D84+D91+D92</f>
        <v>24900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71968</v>
      </c>
      <c r="D94" s="218">
        <f>D93+D55</f>
        <v>72285</v>
      </c>
      <c r="E94" s="558" t="s">
        <v>270</v>
      </c>
      <c r="F94" s="345" t="s">
        <v>271</v>
      </c>
      <c r="G94" s="219">
        <f>G36+G39+G55+G79</f>
        <v>71968</v>
      </c>
      <c r="H94" s="219">
        <f>H36+H39+H55+H79</f>
        <v>72285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866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">
      <selection activeCell="G18" sqref="G1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"ПАМПОРОВО" АД ПАМПОРОВО</v>
      </c>
      <c r="F2" s="598" t="s">
        <v>2</v>
      </c>
      <c r="G2" s="598"/>
      <c r="H2" s="353">
        <f>'справка №1-БАЛАНС'!H3</f>
        <v>830166943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 ОТЧЕТ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31,06,2009 ГОДИА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765</v>
      </c>
      <c r="D9" s="79">
        <v>768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918</v>
      </c>
      <c r="D10" s="79">
        <v>787</v>
      </c>
      <c r="E10" s="363" t="s">
        <v>287</v>
      </c>
      <c r="F10" s="365" t="s">
        <v>288</v>
      </c>
      <c r="G10" s="87">
        <v>221</v>
      </c>
      <c r="H10" s="87">
        <v>353</v>
      </c>
    </row>
    <row r="11" spans="1:8" ht="12">
      <c r="A11" s="363" t="s">
        <v>289</v>
      </c>
      <c r="B11" s="364" t="s">
        <v>290</v>
      </c>
      <c r="C11" s="79">
        <v>1176</v>
      </c>
      <c r="D11" s="79">
        <v>971</v>
      </c>
      <c r="E11" s="366" t="s">
        <v>291</v>
      </c>
      <c r="F11" s="365" t="s">
        <v>292</v>
      </c>
      <c r="G11" s="87">
        <v>4377</v>
      </c>
      <c r="H11" s="87">
        <v>5234</v>
      </c>
    </row>
    <row r="12" spans="1:8" ht="12">
      <c r="A12" s="363" t="s">
        <v>293</v>
      </c>
      <c r="B12" s="364" t="s">
        <v>294</v>
      </c>
      <c r="C12" s="79">
        <v>609</v>
      </c>
      <c r="D12" s="79">
        <v>827</v>
      </c>
      <c r="E12" s="366" t="s">
        <v>78</v>
      </c>
      <c r="F12" s="365" t="s">
        <v>295</v>
      </c>
      <c r="G12" s="87">
        <v>197</v>
      </c>
      <c r="H12" s="87">
        <v>394</v>
      </c>
    </row>
    <row r="13" spans="1:18" ht="12">
      <c r="A13" s="363" t="s">
        <v>296</v>
      </c>
      <c r="B13" s="364" t="s">
        <v>297</v>
      </c>
      <c r="C13" s="79">
        <v>125</v>
      </c>
      <c r="D13" s="79">
        <v>162</v>
      </c>
      <c r="E13" s="367" t="s">
        <v>51</v>
      </c>
      <c r="F13" s="368" t="s">
        <v>298</v>
      </c>
      <c r="G13" s="88">
        <f>SUM(G9:G12)</f>
        <v>4795</v>
      </c>
      <c r="H13" s="88">
        <f>SUM(H9:H12)</f>
        <v>5981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102</v>
      </c>
      <c r="D14" s="79">
        <v>150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32</v>
      </c>
      <c r="D16" s="80">
        <v>144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3727</v>
      </c>
      <c r="D19" s="82">
        <f>SUM(D9:D15)+D16</f>
        <v>3809</v>
      </c>
      <c r="E19" s="373" t="s">
        <v>315</v>
      </c>
      <c r="F19" s="369" t="s">
        <v>316</v>
      </c>
      <c r="G19" s="87">
        <v>825</v>
      </c>
      <c r="H19" s="87">
        <v>763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1799</v>
      </c>
      <c r="D22" s="79">
        <v>1179</v>
      </c>
      <c r="E22" s="373" t="s">
        <v>324</v>
      </c>
      <c r="F22" s="369" t="s">
        <v>325</v>
      </c>
      <c r="G22" s="87">
        <v>1460</v>
      </c>
      <c r="H22" s="87">
        <v>668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1669</v>
      </c>
      <c r="D24" s="79">
        <v>807</v>
      </c>
      <c r="E24" s="367" t="s">
        <v>103</v>
      </c>
      <c r="F24" s="370" t="s">
        <v>332</v>
      </c>
      <c r="G24" s="88">
        <f>SUM(G19:G23)</f>
        <v>2285</v>
      </c>
      <c r="H24" s="88">
        <f>SUM(H19:H23)</f>
        <v>1431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104</v>
      </c>
      <c r="D25" s="79">
        <v>124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3572</v>
      </c>
      <c r="D26" s="82">
        <f>SUM(D22:D25)</f>
        <v>2110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7299</v>
      </c>
      <c r="D28" s="83">
        <f>D26+D19</f>
        <v>5919</v>
      </c>
      <c r="E28" s="174" t="s">
        <v>337</v>
      </c>
      <c r="F28" s="370" t="s">
        <v>338</v>
      </c>
      <c r="G28" s="88">
        <f>G13+G15+G24</f>
        <v>7080</v>
      </c>
      <c r="H28" s="88">
        <f>H13+H15+H24</f>
        <v>7412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1493</v>
      </c>
      <c r="E30" s="174" t="s">
        <v>341</v>
      </c>
      <c r="F30" s="370" t="s">
        <v>342</v>
      </c>
      <c r="G30" s="90">
        <f>IF((C28-G28)&gt;0,C28-G28,0)</f>
        <v>219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7299</v>
      </c>
      <c r="D33" s="82">
        <f>D28-D31+D32</f>
        <v>5919</v>
      </c>
      <c r="E33" s="174" t="s">
        <v>351</v>
      </c>
      <c r="F33" s="370" t="s">
        <v>352</v>
      </c>
      <c r="G33" s="90">
        <f>G32-G31+G28</f>
        <v>7080</v>
      </c>
      <c r="H33" s="90">
        <f>H32-H31+H28</f>
        <v>7412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1493</v>
      </c>
      <c r="E34" s="379" t="s">
        <v>355</v>
      </c>
      <c r="F34" s="370" t="s">
        <v>356</v>
      </c>
      <c r="G34" s="88">
        <f>IF((C33-G33)&gt;0,C33-G33,0)</f>
        <v>219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1493</v>
      </c>
      <c r="E39" s="386" t="s">
        <v>367</v>
      </c>
      <c r="F39" s="175" t="s">
        <v>368</v>
      </c>
      <c r="G39" s="91">
        <f>IF(G34&gt;0,IF(C35+G34&lt;0,0,C35+G34),IF(C34-C35&lt;0,C35-C34,0))</f>
        <v>219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1493</v>
      </c>
      <c r="E41" s="174" t="s">
        <v>374</v>
      </c>
      <c r="F41" s="175" t="s">
        <v>375</v>
      </c>
      <c r="G41" s="85">
        <f>IF(C39=0,IF(G39-G40&gt;0,G39-G40+C40,0),IF(C39-C40&lt;0,C40-C39+G40,0))</f>
        <v>219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7299</v>
      </c>
      <c r="D42" s="86">
        <f>D33+D35+D39</f>
        <v>7412</v>
      </c>
      <c r="E42" s="177" t="s">
        <v>378</v>
      </c>
      <c r="F42" s="178" t="s">
        <v>379</v>
      </c>
      <c r="G42" s="90">
        <f>G39+G33</f>
        <v>7299</v>
      </c>
      <c r="H42" s="90">
        <f>H39+H33</f>
        <v>7412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9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"ПАМПОРОВО" АД ПАМПОРОВО</v>
      </c>
      <c r="C4" s="397" t="s">
        <v>2</v>
      </c>
      <c r="D4" s="353">
        <f>'справка №1-БАЛАНС'!H3</f>
        <v>830166943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 ОТЧЕТ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31,06,2009 ГОДИА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6005</v>
      </c>
      <c r="D10" s="92">
        <v>7736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-6501</v>
      </c>
      <c r="D11" s="92">
        <v>-5823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-818</v>
      </c>
      <c r="D13" s="92">
        <v>-1090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86</v>
      </c>
      <c r="D15" s="92">
        <v>65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0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-104</v>
      </c>
      <c r="D17" s="92">
        <v>-16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1</v>
      </c>
      <c r="D18" s="92">
        <v>-57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-225</v>
      </c>
      <c r="D19" s="92">
        <v>-131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-1556</v>
      </c>
      <c r="D20" s="93">
        <f>SUM(D10:D19)</f>
        <v>685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-3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-350</v>
      </c>
      <c r="D31" s="92">
        <v>-3642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-352</v>
      </c>
      <c r="D32" s="93">
        <f>SUM(D22:D31)</f>
        <v>-3645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4557</v>
      </c>
      <c r="D36" s="92">
        <v>5013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-2312</v>
      </c>
      <c r="D37" s="92">
        <v>-5423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-226</v>
      </c>
      <c r="D38" s="92">
        <v>-15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-474</v>
      </c>
      <c r="D39" s="92">
        <v>-519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1545</v>
      </c>
      <c r="D42" s="93">
        <f>SUM(D34:D41)</f>
        <v>-944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-363</v>
      </c>
      <c r="D43" s="93">
        <f>D42+D32+D20</f>
        <v>-3904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424</v>
      </c>
      <c r="D44" s="184">
        <v>4089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61</v>
      </c>
      <c r="D45" s="93">
        <f>D44+D43</f>
        <v>185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61</v>
      </c>
      <c r="D46" s="94">
        <v>185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8">
      <selection activeCell="N28" sqref="N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"ПАМПОРОВО" АД ПАМПОРОВО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 ОТЧЕТ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31,06,2009 ГОДИА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412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7</v>
      </c>
      <c r="J11" s="96">
        <f>'справка №1-БАЛАНС'!H29+'справка №1-БАЛАНС'!H32</f>
        <v>-549</v>
      </c>
      <c r="K11" s="98"/>
      <c r="L11" s="424">
        <f>SUM(C11:K11)</f>
        <v>21003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412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7</v>
      </c>
      <c r="J15" s="99">
        <f t="shared" si="2"/>
        <v>-549</v>
      </c>
      <c r="K15" s="99">
        <f t="shared" si="2"/>
        <v>0</v>
      </c>
      <c r="L15" s="424">
        <f t="shared" si="1"/>
        <v>21003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-219</v>
      </c>
      <c r="K16" s="98"/>
      <c r="L16" s="424">
        <f t="shared" si="1"/>
        <v>-219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2</v>
      </c>
      <c r="J28" s="98">
        <v>-2</v>
      </c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412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9</v>
      </c>
      <c r="J29" s="97">
        <f t="shared" si="6"/>
        <v>-770</v>
      </c>
      <c r="K29" s="97">
        <f t="shared" si="6"/>
        <v>0</v>
      </c>
      <c r="L29" s="424">
        <f t="shared" si="1"/>
        <v>20784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412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9</v>
      </c>
      <c r="J32" s="97">
        <f t="shared" si="7"/>
        <v>-770</v>
      </c>
      <c r="K32" s="97">
        <f t="shared" si="7"/>
        <v>0</v>
      </c>
      <c r="L32" s="424">
        <f t="shared" si="1"/>
        <v>20784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N13">
      <selection activeCell="Y15" sqref="Y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"ПАМПОРОВО" АД ПАМПОРОВО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830166943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31,06,2009 ГОДИА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361</v>
      </c>
      <c r="E9" s="243"/>
      <c r="F9" s="243"/>
      <c r="G9" s="113">
        <f>D9+E9-F9</f>
        <v>361</v>
      </c>
      <c r="H9" s="103"/>
      <c r="I9" s="103"/>
      <c r="J9" s="113">
        <f>G9+H9-I9</f>
        <v>361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14158</v>
      </c>
      <c r="E10" s="243"/>
      <c r="F10" s="243">
        <v>3</v>
      </c>
      <c r="G10" s="113">
        <f aca="true" t="shared" si="2" ref="G10:G39">D10+E10-F10</f>
        <v>14155</v>
      </c>
      <c r="H10" s="103"/>
      <c r="I10" s="103"/>
      <c r="J10" s="113">
        <f aca="true" t="shared" si="3" ref="J10:J39">G10+H10-I10</f>
        <v>14155</v>
      </c>
      <c r="K10" s="103">
        <v>1108</v>
      </c>
      <c r="L10" s="103">
        <v>142</v>
      </c>
      <c r="M10" s="103"/>
      <c r="N10" s="113">
        <f aca="true" t="shared" si="4" ref="N10:N39">K10+L10-M10</f>
        <v>1250</v>
      </c>
      <c r="O10" s="103"/>
      <c r="P10" s="103"/>
      <c r="Q10" s="113">
        <f t="shared" si="0"/>
        <v>1250</v>
      </c>
      <c r="R10" s="113">
        <f t="shared" si="1"/>
        <v>12905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6005</v>
      </c>
      <c r="E11" s="243"/>
      <c r="F11" s="243"/>
      <c r="G11" s="113">
        <f t="shared" si="2"/>
        <v>6005</v>
      </c>
      <c r="H11" s="103"/>
      <c r="I11" s="103"/>
      <c r="J11" s="113">
        <f t="shared" si="3"/>
        <v>6005</v>
      </c>
      <c r="K11" s="103">
        <v>908</v>
      </c>
      <c r="L11" s="103">
        <v>130</v>
      </c>
      <c r="M11" s="103"/>
      <c r="N11" s="113">
        <f t="shared" si="4"/>
        <v>1038</v>
      </c>
      <c r="O11" s="103"/>
      <c r="P11" s="103"/>
      <c r="Q11" s="113">
        <f t="shared" si="0"/>
        <v>1038</v>
      </c>
      <c r="R11" s="113">
        <f t="shared" si="1"/>
        <v>4967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24629</v>
      </c>
      <c r="E12" s="243">
        <v>39</v>
      </c>
      <c r="F12" s="243">
        <v>587</v>
      </c>
      <c r="G12" s="113">
        <f t="shared" si="2"/>
        <v>24081</v>
      </c>
      <c r="H12" s="103"/>
      <c r="I12" s="103"/>
      <c r="J12" s="113">
        <f t="shared" si="3"/>
        <v>24081</v>
      </c>
      <c r="K12" s="103">
        <v>4771</v>
      </c>
      <c r="L12" s="103">
        <v>598</v>
      </c>
      <c r="M12" s="103">
        <v>587</v>
      </c>
      <c r="N12" s="113">
        <f t="shared" si="4"/>
        <v>4782</v>
      </c>
      <c r="O12" s="103"/>
      <c r="P12" s="103"/>
      <c r="Q12" s="113">
        <f t="shared" si="0"/>
        <v>4782</v>
      </c>
      <c r="R12" s="113">
        <f t="shared" si="1"/>
        <v>19299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4019</v>
      </c>
      <c r="E13" s="243"/>
      <c r="F13" s="243"/>
      <c r="G13" s="113">
        <f t="shared" si="2"/>
        <v>4019</v>
      </c>
      <c r="H13" s="103"/>
      <c r="I13" s="103"/>
      <c r="J13" s="113">
        <f t="shared" si="3"/>
        <v>4019</v>
      </c>
      <c r="K13" s="103">
        <v>2290</v>
      </c>
      <c r="L13" s="103">
        <v>143</v>
      </c>
      <c r="M13" s="103"/>
      <c r="N13" s="113">
        <f t="shared" si="4"/>
        <v>2433</v>
      </c>
      <c r="O13" s="103"/>
      <c r="P13" s="103"/>
      <c r="Q13" s="113">
        <f t="shared" si="0"/>
        <v>2433</v>
      </c>
      <c r="R13" s="113">
        <f t="shared" si="1"/>
        <v>1586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2034</v>
      </c>
      <c r="E14" s="243">
        <v>2</v>
      </c>
      <c r="F14" s="243">
        <v>32</v>
      </c>
      <c r="G14" s="113">
        <f t="shared" si="2"/>
        <v>2004</v>
      </c>
      <c r="H14" s="103"/>
      <c r="I14" s="103"/>
      <c r="J14" s="113">
        <f t="shared" si="3"/>
        <v>2004</v>
      </c>
      <c r="K14" s="103">
        <v>869</v>
      </c>
      <c r="L14" s="103">
        <v>144</v>
      </c>
      <c r="M14" s="103">
        <v>25</v>
      </c>
      <c r="N14" s="113">
        <f t="shared" si="4"/>
        <v>988</v>
      </c>
      <c r="O14" s="103"/>
      <c r="P14" s="103"/>
      <c r="Q14" s="113">
        <f t="shared" si="0"/>
        <v>988</v>
      </c>
      <c r="R14" s="113">
        <f t="shared" si="1"/>
        <v>1016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5384</v>
      </c>
      <c r="E15" s="565">
        <v>323</v>
      </c>
      <c r="F15" s="565"/>
      <c r="G15" s="113">
        <f t="shared" si="2"/>
        <v>5707</v>
      </c>
      <c r="H15" s="566"/>
      <c r="I15" s="566"/>
      <c r="J15" s="113">
        <f t="shared" si="3"/>
        <v>5707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5707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7</v>
      </c>
      <c r="E16" s="243"/>
      <c r="F16" s="243"/>
      <c r="G16" s="113">
        <f t="shared" si="2"/>
        <v>7</v>
      </c>
      <c r="H16" s="103"/>
      <c r="I16" s="103"/>
      <c r="J16" s="113">
        <f t="shared" si="3"/>
        <v>7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56597</v>
      </c>
      <c r="E17" s="248">
        <f>SUM(E9:E16)</f>
        <v>364</v>
      </c>
      <c r="F17" s="248">
        <f>SUM(F9:F16)</f>
        <v>622</v>
      </c>
      <c r="G17" s="113">
        <f t="shared" si="2"/>
        <v>56339</v>
      </c>
      <c r="H17" s="114">
        <f>SUM(H9:H16)</f>
        <v>0</v>
      </c>
      <c r="I17" s="114">
        <f>SUM(I9:I16)</f>
        <v>0</v>
      </c>
      <c r="J17" s="113">
        <f t="shared" si="3"/>
        <v>56339</v>
      </c>
      <c r="K17" s="114">
        <f>SUM(K9:K16)</f>
        <v>9946</v>
      </c>
      <c r="L17" s="114">
        <f>SUM(L9:L16)</f>
        <v>1157</v>
      </c>
      <c r="M17" s="114">
        <f>SUM(M9:M16)</f>
        <v>612</v>
      </c>
      <c r="N17" s="113">
        <f t="shared" si="4"/>
        <v>10491</v>
      </c>
      <c r="O17" s="114">
        <f>SUM(O9:O16)</f>
        <v>0</v>
      </c>
      <c r="P17" s="114">
        <f>SUM(P9:P16)</f>
        <v>0</v>
      </c>
      <c r="Q17" s="113">
        <f t="shared" si="5"/>
        <v>10491</v>
      </c>
      <c r="R17" s="113">
        <f t="shared" si="6"/>
        <v>45848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572</v>
      </c>
      <c r="E21" s="243"/>
      <c r="F21" s="243"/>
      <c r="G21" s="113">
        <f t="shared" si="2"/>
        <v>572</v>
      </c>
      <c r="H21" s="103"/>
      <c r="I21" s="103"/>
      <c r="J21" s="113">
        <f t="shared" si="3"/>
        <v>572</v>
      </c>
      <c r="K21" s="103">
        <v>147</v>
      </c>
      <c r="L21" s="103">
        <v>16</v>
      </c>
      <c r="M21" s="103"/>
      <c r="N21" s="113">
        <f t="shared" si="4"/>
        <v>163</v>
      </c>
      <c r="O21" s="103"/>
      <c r="P21" s="103"/>
      <c r="Q21" s="113">
        <f t="shared" si="5"/>
        <v>163</v>
      </c>
      <c r="R21" s="113">
        <f t="shared" si="6"/>
        <v>409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45</v>
      </c>
      <c r="E22" s="243">
        <v>8</v>
      </c>
      <c r="F22" s="243"/>
      <c r="G22" s="113">
        <f t="shared" si="2"/>
        <v>53</v>
      </c>
      <c r="H22" s="103"/>
      <c r="I22" s="103"/>
      <c r="J22" s="113">
        <f t="shared" si="3"/>
        <v>53</v>
      </c>
      <c r="K22" s="103">
        <v>20</v>
      </c>
      <c r="L22" s="103">
        <v>3</v>
      </c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30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>
        <v>25</v>
      </c>
      <c r="E23" s="243"/>
      <c r="F23" s="243"/>
      <c r="G23" s="113">
        <f t="shared" si="2"/>
        <v>25</v>
      </c>
      <c r="H23" s="103"/>
      <c r="I23" s="103"/>
      <c r="J23" s="113">
        <f t="shared" si="3"/>
        <v>25</v>
      </c>
      <c r="K23" s="103">
        <v>25</v>
      </c>
      <c r="L23" s="103"/>
      <c r="M23" s="103"/>
      <c r="N23" s="113">
        <f t="shared" si="4"/>
        <v>25</v>
      </c>
      <c r="O23" s="103"/>
      <c r="P23" s="103"/>
      <c r="Q23" s="113">
        <f t="shared" si="5"/>
        <v>25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4</v>
      </c>
      <c r="E24" s="243"/>
      <c r="F24" s="243"/>
      <c r="G24" s="113">
        <f t="shared" si="2"/>
        <v>4</v>
      </c>
      <c r="H24" s="103"/>
      <c r="I24" s="103"/>
      <c r="J24" s="113">
        <f t="shared" si="3"/>
        <v>4</v>
      </c>
      <c r="K24" s="103">
        <v>3</v>
      </c>
      <c r="L24" s="103"/>
      <c r="M24" s="103"/>
      <c r="N24" s="113">
        <f t="shared" si="4"/>
        <v>3</v>
      </c>
      <c r="O24" s="103"/>
      <c r="P24" s="103"/>
      <c r="Q24" s="113">
        <f t="shared" si="5"/>
        <v>3</v>
      </c>
      <c r="R24" s="113">
        <f t="shared" si="6"/>
        <v>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646</v>
      </c>
      <c r="E25" s="244">
        <f aca="true" t="shared" si="7" ref="E25:P25">SUM(E21:E24)</f>
        <v>8</v>
      </c>
      <c r="F25" s="244">
        <f t="shared" si="7"/>
        <v>0</v>
      </c>
      <c r="G25" s="105">
        <f t="shared" si="2"/>
        <v>654</v>
      </c>
      <c r="H25" s="104">
        <f t="shared" si="7"/>
        <v>0</v>
      </c>
      <c r="I25" s="104">
        <f t="shared" si="7"/>
        <v>0</v>
      </c>
      <c r="J25" s="105">
        <f t="shared" si="3"/>
        <v>654</v>
      </c>
      <c r="K25" s="104">
        <f t="shared" si="7"/>
        <v>195</v>
      </c>
      <c r="L25" s="104">
        <f t="shared" si="7"/>
        <v>19</v>
      </c>
      <c r="M25" s="104">
        <f t="shared" si="7"/>
        <v>0</v>
      </c>
      <c r="N25" s="105">
        <f t="shared" si="4"/>
        <v>214</v>
      </c>
      <c r="O25" s="104">
        <f t="shared" si="7"/>
        <v>0</v>
      </c>
      <c r="P25" s="104">
        <f t="shared" si="7"/>
        <v>0</v>
      </c>
      <c r="Q25" s="105">
        <f t="shared" si="5"/>
        <v>214</v>
      </c>
      <c r="R25" s="105">
        <f t="shared" si="6"/>
        <v>440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283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283</v>
      </c>
      <c r="H27" s="109">
        <f t="shared" si="8"/>
        <v>0</v>
      </c>
      <c r="I27" s="109">
        <f t="shared" si="8"/>
        <v>0</v>
      </c>
      <c r="J27" s="110">
        <f t="shared" si="3"/>
        <v>283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283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253</v>
      </c>
      <c r="E30" s="243"/>
      <c r="F30" s="243"/>
      <c r="G30" s="113">
        <f t="shared" si="2"/>
        <v>253</v>
      </c>
      <c r="H30" s="111"/>
      <c r="I30" s="111"/>
      <c r="J30" s="113">
        <f t="shared" si="3"/>
        <v>253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253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30</v>
      </c>
      <c r="E31" s="243"/>
      <c r="F31" s="243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283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283</v>
      </c>
      <c r="H38" s="114">
        <f t="shared" si="12"/>
        <v>0</v>
      </c>
      <c r="I38" s="114">
        <f t="shared" si="12"/>
        <v>0</v>
      </c>
      <c r="J38" s="113">
        <f t="shared" si="3"/>
        <v>283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283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57526</v>
      </c>
      <c r="E40" s="547">
        <f>E17+E18+E19+E25+E38+E39</f>
        <v>372</v>
      </c>
      <c r="F40" s="547">
        <f aca="true" t="shared" si="13" ref="F40:R40">F17+F18+F19+F25+F38+F39</f>
        <v>622</v>
      </c>
      <c r="G40" s="547">
        <f t="shared" si="13"/>
        <v>57276</v>
      </c>
      <c r="H40" s="547">
        <f t="shared" si="13"/>
        <v>0</v>
      </c>
      <c r="I40" s="547">
        <f t="shared" si="13"/>
        <v>0</v>
      </c>
      <c r="J40" s="547">
        <f t="shared" si="13"/>
        <v>57276</v>
      </c>
      <c r="K40" s="547">
        <f t="shared" si="13"/>
        <v>10141</v>
      </c>
      <c r="L40" s="547">
        <f t="shared" si="13"/>
        <v>1176</v>
      </c>
      <c r="M40" s="547">
        <f t="shared" si="13"/>
        <v>612</v>
      </c>
      <c r="N40" s="547">
        <f t="shared" si="13"/>
        <v>10705</v>
      </c>
      <c r="O40" s="547">
        <f t="shared" si="13"/>
        <v>0</v>
      </c>
      <c r="P40" s="547">
        <f t="shared" si="13"/>
        <v>0</v>
      </c>
      <c r="Q40" s="547">
        <f t="shared" si="13"/>
        <v>10705</v>
      </c>
      <c r="R40" s="547">
        <f t="shared" si="13"/>
        <v>46571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7">
      <selection activeCell="D117" sqref="D117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3" t="s">
        <v>2</v>
      </c>
      <c r="E3" s="353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31,06,2009 ГОДИА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4345</v>
      </c>
      <c r="D28" s="153">
        <v>2759</v>
      </c>
      <c r="E28" s="166">
        <f t="shared" si="0"/>
        <v>1586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761</v>
      </c>
      <c r="D29" s="153">
        <v>33</v>
      </c>
      <c r="E29" s="166">
        <f t="shared" si="0"/>
        <v>728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20</v>
      </c>
      <c r="D31" s="153"/>
      <c r="E31" s="166">
        <f t="shared" si="0"/>
        <v>20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>
        <v>6</v>
      </c>
      <c r="D32" s="153"/>
      <c r="E32" s="166">
        <f t="shared" si="0"/>
        <v>6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121</v>
      </c>
      <c r="D33" s="150">
        <f>SUM(D34:D37)</f>
        <v>0</v>
      </c>
      <c r="E33" s="167">
        <f>SUM(E34:E37)</f>
        <v>121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121</v>
      </c>
      <c r="D35" s="153"/>
      <c r="E35" s="166">
        <f t="shared" si="0"/>
        <v>121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19997</v>
      </c>
      <c r="D38" s="150">
        <f>SUM(D39:D42)</f>
        <v>2784</v>
      </c>
      <c r="E38" s="167">
        <f>SUM(E39:E42)</f>
        <v>17213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>
        <v>4</v>
      </c>
      <c r="D39" s="153"/>
      <c r="E39" s="166">
        <f t="shared" si="0"/>
        <v>4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19993</v>
      </c>
      <c r="D42" s="153">
        <v>2784</v>
      </c>
      <c r="E42" s="166">
        <f t="shared" si="0"/>
        <v>17209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25250</v>
      </c>
      <c r="D43" s="149">
        <f>D24+D28+D29+D31+D30+D32+D33+D38</f>
        <v>5576</v>
      </c>
      <c r="E43" s="164">
        <f>E24+E28+E29+E31+E30+E32+E33+E38</f>
        <v>19674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25250</v>
      </c>
      <c r="D44" s="148">
        <f>D43+D21+D19+D9</f>
        <v>5576</v>
      </c>
      <c r="E44" s="164">
        <f>E43+E21+E19+E9</f>
        <v>19674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10481</v>
      </c>
      <c r="D56" s="148">
        <f>D57+D59</f>
        <v>0</v>
      </c>
      <c r="E56" s="165">
        <f t="shared" si="1"/>
        <v>10481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10481</v>
      </c>
      <c r="D57" s="153"/>
      <c r="E57" s="165">
        <f t="shared" si="1"/>
        <v>10481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890</v>
      </c>
      <c r="D64" s="153"/>
      <c r="E64" s="165">
        <f t="shared" si="1"/>
        <v>890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890</v>
      </c>
      <c r="D65" s="154"/>
      <c r="E65" s="165">
        <f t="shared" si="1"/>
        <v>890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11371</v>
      </c>
      <c r="D66" s="148">
        <f>D52+D56+D61+D62+D63+D64</f>
        <v>0</v>
      </c>
      <c r="E66" s="165">
        <f t="shared" si="1"/>
        <v>11371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107</v>
      </c>
      <c r="D68" s="153"/>
      <c r="E68" s="165">
        <f t="shared" si="1"/>
        <v>107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27146</v>
      </c>
      <c r="D71" s="150">
        <f>SUM(D72:D74)</f>
        <v>0</v>
      </c>
      <c r="E71" s="150">
        <f>SUM(E72:E74)</f>
        <v>27146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27097</v>
      </c>
      <c r="D72" s="153"/>
      <c r="E72" s="165">
        <f t="shared" si="1"/>
        <v>27097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>
        <v>49</v>
      </c>
      <c r="D73" s="153"/>
      <c r="E73" s="165">
        <f t="shared" si="1"/>
        <v>49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1854</v>
      </c>
      <c r="D75" s="148">
        <f>D76+D78</f>
        <v>0</v>
      </c>
      <c r="E75" s="148">
        <f>E76+E78</f>
        <v>1854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1854</v>
      </c>
      <c r="D76" s="153"/>
      <c r="E76" s="165">
        <f t="shared" si="1"/>
        <v>1854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4326</v>
      </c>
      <c r="D85" s="149">
        <f>SUM(D86:D90)+D94</f>
        <v>1490</v>
      </c>
      <c r="E85" s="149">
        <f>SUM(E86:E90)+E94</f>
        <v>2836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4087</v>
      </c>
      <c r="D87" s="153">
        <v>1251</v>
      </c>
      <c r="E87" s="165">
        <f t="shared" si="1"/>
        <v>2836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33</v>
      </c>
      <c r="D88" s="153">
        <v>33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119</v>
      </c>
      <c r="D89" s="153">
        <v>119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51</v>
      </c>
      <c r="D90" s="148">
        <f>SUM(D91:D93)</f>
        <v>51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51</v>
      </c>
      <c r="D93" s="153">
        <v>51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36</v>
      </c>
      <c r="D94" s="153">
        <v>36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6380</v>
      </c>
      <c r="D95" s="153">
        <v>0</v>
      </c>
      <c r="E95" s="165">
        <f t="shared" si="1"/>
        <v>6380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39706</v>
      </c>
      <c r="D96" s="149">
        <f>D85+D80+D75+D71+D95</f>
        <v>1490</v>
      </c>
      <c r="E96" s="149">
        <f>E85+E80+E75+E71+E95</f>
        <v>38216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51184</v>
      </c>
      <c r="D97" s="149">
        <f>D96+D68+D66</f>
        <v>1490</v>
      </c>
      <c r="E97" s="149">
        <f>E96+E68+E66</f>
        <v>49694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"ПАМПОРОВО" АД ПАМПОРОВО</v>
      </c>
      <c r="D4" s="612"/>
      <c r="E4" s="612"/>
      <c r="F4" s="578"/>
      <c r="G4" s="580" t="s">
        <v>2</v>
      </c>
      <c r="H4" s="580"/>
      <c r="I4" s="589">
        <f>'справка №1-БАЛАНС'!H3</f>
        <v>830166943</v>
      </c>
    </row>
    <row r="5" spans="1:9" ht="15">
      <c r="A5" s="522" t="s">
        <v>5</v>
      </c>
      <c r="B5" s="579"/>
      <c r="C5" s="606" t="str">
        <f>'справка №1-БАЛАНС'!E5</f>
        <v>31,06,2009 ГОДИА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870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69">
      <selection activeCell="C95" sqref="C9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"ПАМПОРОВО" АД ПАМПОРОВО</v>
      </c>
      <c r="C5" s="611"/>
      <c r="D5" s="587"/>
      <c r="E5" s="353" t="s">
        <v>2</v>
      </c>
      <c r="F5" s="590">
        <f>'справка №1-БАЛАНС'!H3</f>
        <v>830166943</v>
      </c>
    </row>
    <row r="6" spans="1:13" ht="15" customHeight="1">
      <c r="A6" s="54" t="s">
        <v>822</v>
      </c>
      <c r="B6" s="606" t="str">
        <f>'справка №1-БАЛАНС'!E5</f>
        <v>31,06,2009 ГОДИА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872</v>
      </c>
      <c r="B46" s="70"/>
      <c r="C46" s="550">
        <v>3</v>
      </c>
      <c r="D46" s="550"/>
      <c r="E46" s="550"/>
      <c r="F46" s="552">
        <f>C46-E46</f>
        <v>3</v>
      </c>
    </row>
    <row r="47" spans="1:6" ht="12.75">
      <c r="A47" s="66" t="s">
        <v>873</v>
      </c>
      <c r="B47" s="70"/>
      <c r="C47" s="550">
        <v>250</v>
      </c>
      <c r="D47" s="550"/>
      <c r="E47" s="550"/>
      <c r="F47" s="552">
        <f aca="true" t="shared" si="2" ref="F47:F60">C47-E47</f>
        <v>250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253</v>
      </c>
      <c r="D61" s="536"/>
      <c r="E61" s="536">
        <f>SUM(E46:E60)</f>
        <v>0</v>
      </c>
      <c r="F61" s="551">
        <f>SUM(F46:F60)</f>
        <v>253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874</v>
      </c>
      <c r="B63" s="70"/>
      <c r="C63" s="550">
        <v>30</v>
      </c>
      <c r="D63" s="550"/>
      <c r="E63" s="550"/>
      <c r="F63" s="552">
        <f>C63-E63</f>
        <v>30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30</v>
      </c>
      <c r="D78" s="536"/>
      <c r="E78" s="536">
        <f>SUM(E63:E77)</f>
        <v>0</v>
      </c>
      <c r="F78" s="551">
        <f>SUM(F63:F77)</f>
        <v>30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283</v>
      </c>
      <c r="D79" s="536"/>
      <c r="E79" s="536">
        <f>E78+E61+E44+E27</f>
        <v>0</v>
      </c>
      <c r="F79" s="551">
        <f>F78+F61+F44+F27</f>
        <v>283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2009-07-22T07:24:07Z</cp:lastPrinted>
  <dcterms:created xsi:type="dcterms:W3CDTF">2000-06-29T12:02:40Z</dcterms:created>
  <dcterms:modified xsi:type="dcterms:W3CDTF">2009-07-22T07:24:14Z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